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ols\MSA\MSA 4th\File msa\ลองแจก\"/>
    </mc:Choice>
  </mc:AlternateContent>
  <xr:revisionPtr revIDLastSave="0" documentId="13_ncr:1_{813F0028-493B-4462-8C73-A2BCF05E008F}" xr6:coauthVersionLast="40" xr6:coauthVersionMax="40" xr10:uidLastSave="{00000000-0000-0000-0000-000000000000}"/>
  <bookViews>
    <workbookView xWindow="240" yWindow="60" windowWidth="19410" windowHeight="8010" xr2:uid="{00000000-000D-0000-FFFF-FFFF00000000}"/>
  </bookViews>
  <sheets>
    <sheet name="msa-Variables" sheetId="1" r:id="rId1"/>
  </sheets>
  <definedNames>
    <definedName name="_xlchart.v1.0" hidden="1">'msa-Variables'!$A$85:$C$85</definedName>
    <definedName name="_xlchart.v1.1" hidden="1">'msa-Variables'!$A$86:$C$86</definedName>
    <definedName name="_xlchart.v1.2" hidden="1">'msa-Variables'!$A$87:$C$87</definedName>
    <definedName name="_xlchart.v1.3" hidden="1">'msa-Variables'!$A$88:$C$88</definedName>
    <definedName name="_xlchart.v1.4" hidden="1">'msa-Variables'!$D$85:$F$85</definedName>
    <definedName name="_xlchart.v1.5" hidden="1">'msa-Variables'!$D$86:$F$86</definedName>
    <definedName name="_xlchart.v1.6" hidden="1">'msa-Variables'!$D$87:$F$87</definedName>
    <definedName name="_xlchart.v1.7" hidden="1">'msa-Variables'!$D$88:$F$88</definedName>
    <definedName name="_xlnm.Print_Area" localSheetId="0">'msa-Variables'!$A$1:$O$98</definedName>
  </definedNames>
  <calcPr calcId="191029"/>
</workbook>
</file>

<file path=xl/calcChain.xml><?xml version="1.0" encoding="utf-8"?>
<calcChain xmlns="http://schemas.openxmlformats.org/spreadsheetml/2006/main">
  <c r="M67" i="1" l="1"/>
  <c r="M68" i="1"/>
  <c r="M66" i="1"/>
  <c r="E43" i="1"/>
  <c r="D43" i="1"/>
  <c r="C43" i="1"/>
  <c r="E42" i="1"/>
  <c r="D42" i="1"/>
  <c r="C42" i="1"/>
  <c r="E41" i="1"/>
  <c r="D41" i="1"/>
  <c r="C41" i="1"/>
  <c r="N41" i="1"/>
  <c r="H98" i="1" l="1"/>
  <c r="H97" i="1"/>
  <c r="H96" i="1"/>
  <c r="H95" i="1"/>
  <c r="H94" i="1"/>
  <c r="L88" i="1"/>
  <c r="J88" i="1"/>
  <c r="H92" i="1"/>
  <c r="H91" i="1"/>
  <c r="H90" i="1"/>
  <c r="H89" i="1"/>
  <c r="A86" i="1"/>
  <c r="A87" i="1"/>
  <c r="A88" i="1"/>
  <c r="A85" i="1"/>
  <c r="A80" i="1"/>
  <c r="A81" i="1"/>
  <c r="A82" i="1"/>
  <c r="A79" i="1"/>
  <c r="E80" i="1" l="1"/>
  <c r="F80" i="1"/>
  <c r="G80" i="1"/>
  <c r="H80" i="1"/>
  <c r="I80" i="1"/>
  <c r="J80" i="1"/>
  <c r="K80" i="1"/>
  <c r="L80" i="1"/>
  <c r="M80" i="1"/>
  <c r="E81" i="1"/>
  <c r="F81" i="1"/>
  <c r="G81" i="1"/>
  <c r="H81" i="1"/>
  <c r="I81" i="1"/>
  <c r="J81" i="1"/>
  <c r="K81" i="1"/>
  <c r="L81" i="1"/>
  <c r="M81" i="1"/>
  <c r="E82" i="1"/>
  <c r="F82" i="1"/>
  <c r="G82" i="1"/>
  <c r="H82" i="1"/>
  <c r="I82" i="1"/>
  <c r="J82" i="1"/>
  <c r="K82" i="1"/>
  <c r="L82" i="1"/>
  <c r="M82" i="1"/>
  <c r="D82" i="1"/>
  <c r="D81" i="1"/>
  <c r="D80" i="1"/>
  <c r="E79" i="1"/>
  <c r="F79" i="1"/>
  <c r="G79" i="1"/>
  <c r="H79" i="1"/>
  <c r="I79" i="1"/>
  <c r="J79" i="1"/>
  <c r="K79" i="1"/>
  <c r="L79" i="1"/>
  <c r="M79" i="1"/>
  <c r="D79" i="1"/>
  <c r="A73" i="1"/>
  <c r="A74" i="1"/>
  <c r="A75" i="1"/>
  <c r="A72" i="1"/>
  <c r="M28" i="1" l="1"/>
  <c r="M75" i="1" s="1"/>
  <c r="L28" i="1"/>
  <c r="L75" i="1" s="1"/>
  <c r="K28" i="1"/>
  <c r="K75" i="1" s="1"/>
  <c r="J28" i="1"/>
  <c r="J75" i="1" s="1"/>
  <c r="I28" i="1"/>
  <c r="I75" i="1" s="1"/>
  <c r="H28" i="1"/>
  <c r="H75" i="1" s="1"/>
  <c r="G28" i="1"/>
  <c r="G75" i="1" s="1"/>
  <c r="F28" i="1"/>
  <c r="E28" i="1"/>
  <c r="E75" i="1" s="1"/>
  <c r="D28" i="1"/>
  <c r="D75" i="1" s="1"/>
  <c r="M23" i="1"/>
  <c r="M74" i="1" s="1"/>
  <c r="L23" i="1"/>
  <c r="L74" i="1" s="1"/>
  <c r="K23" i="1"/>
  <c r="K74" i="1" s="1"/>
  <c r="J23" i="1"/>
  <c r="J74" i="1" s="1"/>
  <c r="I23" i="1"/>
  <c r="I74" i="1" s="1"/>
  <c r="H23" i="1"/>
  <c r="H74" i="1" s="1"/>
  <c r="G23" i="1"/>
  <c r="G74" i="1" s="1"/>
  <c r="F23" i="1"/>
  <c r="F74" i="1" s="1"/>
  <c r="E23" i="1"/>
  <c r="E74" i="1" s="1"/>
  <c r="D23" i="1"/>
  <c r="D74" i="1" s="1"/>
  <c r="M18" i="1"/>
  <c r="M73" i="1" s="1"/>
  <c r="L18" i="1"/>
  <c r="L73" i="1" s="1"/>
  <c r="K18" i="1"/>
  <c r="K73" i="1" s="1"/>
  <c r="J18" i="1"/>
  <c r="J73" i="1" s="1"/>
  <c r="I18" i="1"/>
  <c r="I73" i="1" s="1"/>
  <c r="H18" i="1"/>
  <c r="H73" i="1" s="1"/>
  <c r="G18" i="1"/>
  <c r="G73" i="1" s="1"/>
  <c r="F18" i="1"/>
  <c r="F73" i="1" s="1"/>
  <c r="E18" i="1"/>
  <c r="E73" i="1" s="1"/>
  <c r="D18" i="1"/>
  <c r="D73" i="1" s="1"/>
  <c r="E13" i="1"/>
  <c r="E72" i="1" s="1"/>
  <c r="F13" i="1"/>
  <c r="F72" i="1" s="1"/>
  <c r="G13" i="1"/>
  <c r="G72" i="1" s="1"/>
  <c r="H13" i="1"/>
  <c r="H72" i="1" s="1"/>
  <c r="I13" i="1"/>
  <c r="I72" i="1" s="1"/>
  <c r="J13" i="1"/>
  <c r="J72" i="1" s="1"/>
  <c r="K13" i="1"/>
  <c r="K72" i="1" s="1"/>
  <c r="L13" i="1"/>
  <c r="L72" i="1" s="1"/>
  <c r="M13" i="1"/>
  <c r="M72" i="1" s="1"/>
  <c r="D13" i="1"/>
  <c r="D72" i="1" s="1"/>
  <c r="E31" i="1"/>
  <c r="E76" i="1" s="1"/>
  <c r="F31" i="1"/>
  <c r="F76" i="1" s="1"/>
  <c r="G31" i="1"/>
  <c r="G76" i="1" s="1"/>
  <c r="H31" i="1"/>
  <c r="H76" i="1" s="1"/>
  <c r="I31" i="1"/>
  <c r="I76" i="1" s="1"/>
  <c r="J31" i="1"/>
  <c r="J76" i="1" s="1"/>
  <c r="K31" i="1"/>
  <c r="K76" i="1" s="1"/>
  <c r="L31" i="1"/>
  <c r="L76" i="1" s="1"/>
  <c r="M31" i="1"/>
  <c r="M76" i="1" s="1"/>
  <c r="D31" i="1"/>
  <c r="D76" i="1" s="1"/>
  <c r="E30" i="1"/>
  <c r="F30" i="1"/>
  <c r="G30" i="1"/>
  <c r="H30" i="1"/>
  <c r="I30" i="1"/>
  <c r="J30" i="1"/>
  <c r="K30" i="1"/>
  <c r="L30" i="1"/>
  <c r="M30" i="1"/>
  <c r="D30" i="1"/>
  <c r="O27" i="1"/>
  <c r="F88" i="1" s="1"/>
  <c r="N27" i="1"/>
  <c r="O26" i="1"/>
  <c r="E88" i="1" s="1"/>
  <c r="N26" i="1"/>
  <c r="O25" i="1"/>
  <c r="D88" i="1" s="1"/>
  <c r="N25" i="1"/>
  <c r="O22" i="1"/>
  <c r="F87" i="1" s="1"/>
  <c r="N22" i="1"/>
  <c r="O21" i="1"/>
  <c r="E87" i="1" s="1"/>
  <c r="N21" i="1"/>
  <c r="O20" i="1"/>
  <c r="D87" i="1" s="1"/>
  <c r="N20" i="1"/>
  <c r="O17" i="1"/>
  <c r="F86" i="1" s="1"/>
  <c r="N17" i="1"/>
  <c r="O16" i="1"/>
  <c r="E86" i="1" s="1"/>
  <c r="N16" i="1"/>
  <c r="O15" i="1"/>
  <c r="D86" i="1" s="1"/>
  <c r="N15" i="1"/>
  <c r="O11" i="1"/>
  <c r="E85" i="1" s="1"/>
  <c r="O12" i="1"/>
  <c r="F85" i="1" s="1"/>
  <c r="O10" i="1"/>
  <c r="D85" i="1" s="1"/>
  <c r="N11" i="1"/>
  <c r="N12" i="1"/>
  <c r="N10" i="1"/>
  <c r="N28" i="1" l="1"/>
  <c r="F75" i="1"/>
  <c r="O28" i="1"/>
  <c r="N30" i="1"/>
  <c r="F37" i="1" s="1"/>
  <c r="D40" i="1" l="1"/>
  <c r="D39" i="1"/>
  <c r="D37" i="1"/>
  <c r="D36" i="1"/>
  <c r="N36" i="1" s="1"/>
  <c r="N37" i="1" l="1"/>
  <c r="N18" i="1"/>
  <c r="O18" i="1"/>
  <c r="N13" i="1"/>
  <c r="O13" i="1"/>
  <c r="N23" i="1"/>
  <c r="O23" i="1"/>
  <c r="D38" i="1"/>
  <c r="N38" i="1" s="1"/>
  <c r="F40" i="1" l="1"/>
  <c r="F36" i="1"/>
  <c r="H37" i="1"/>
  <c r="F38" i="1" l="1"/>
  <c r="H36" i="1"/>
  <c r="H38" i="1" l="1"/>
  <c r="F39" i="1"/>
  <c r="H39" i="1" s="1"/>
  <c r="J37" i="1"/>
  <c r="L37" i="1" s="1"/>
  <c r="D48" i="1" l="1"/>
  <c r="D49" i="1" s="1"/>
  <c r="F49" i="1" s="1"/>
  <c r="H49" i="1" s="1"/>
  <c r="D57" i="1"/>
  <c r="J36" i="1"/>
  <c r="L36" i="1" s="1"/>
  <c r="D59" i="1"/>
  <c r="D58" i="1"/>
  <c r="J38" i="1"/>
  <c r="D51" i="1" l="1"/>
  <c r="F51" i="1" s="1"/>
  <c r="H51" i="1" s="1"/>
  <c r="F59" i="1"/>
  <c r="F58" i="1"/>
  <c r="D60" i="1"/>
  <c r="F57" i="1"/>
  <c r="D61" i="1"/>
  <c r="F48" i="1"/>
  <c r="H48" i="1" s="1"/>
  <c r="D50" i="1"/>
  <c r="D52" i="1" s="1"/>
  <c r="F52" i="1" s="1"/>
  <c r="H52" i="1" s="1"/>
  <c r="L38" i="1"/>
  <c r="L49" i="1" l="1"/>
  <c r="L90" i="1" s="1"/>
  <c r="L52" i="1"/>
  <c r="L50" i="1"/>
  <c r="L51" i="1"/>
  <c r="L92" i="1" s="1"/>
  <c r="F50" i="1"/>
  <c r="H50" i="1" s="1"/>
  <c r="J50" i="1" s="1"/>
  <c r="J91" i="1" s="1"/>
  <c r="H57" i="1"/>
  <c r="F60" i="1"/>
  <c r="D62" i="1"/>
  <c r="H59" i="1"/>
  <c r="L48" i="1"/>
  <c r="L89" i="1" s="1"/>
  <c r="F61" i="1"/>
  <c r="H61" i="1" s="1"/>
  <c r="J52" i="1"/>
  <c r="J48" i="1"/>
  <c r="J89" i="1" s="1"/>
  <c r="J49" i="1"/>
  <c r="J90" i="1" s="1"/>
  <c r="J51" i="1"/>
  <c r="J92" i="1" s="1"/>
  <c r="L91" i="1" l="1"/>
  <c r="L62" i="1"/>
  <c r="F62" i="1"/>
  <c r="J61" i="1" s="1"/>
  <c r="J98" i="1" s="1"/>
  <c r="L59" i="1"/>
  <c r="L96" i="1" s="1"/>
  <c r="L57" i="1"/>
  <c r="L94" i="1" s="1"/>
  <c r="L58" i="1"/>
  <c r="L95" i="1" s="1"/>
  <c r="L60" i="1"/>
  <c r="L97" i="1" s="1"/>
  <c r="F53" i="1"/>
  <c r="L61" i="1"/>
  <c r="L98" i="1" s="1"/>
  <c r="A25" i="1"/>
  <c r="A20" i="1"/>
  <c r="A15" i="1"/>
  <c r="A10" i="1"/>
  <c r="J60" i="1" l="1"/>
  <c r="J97" i="1" s="1"/>
  <c r="J62" i="1"/>
  <c r="J57" i="1"/>
  <c r="J94" i="1" s="1"/>
  <c r="J58" i="1"/>
  <c r="J95" i="1" s="1"/>
  <c r="J59" i="1"/>
  <c r="J96" i="1" s="1"/>
  <c r="H58" i="1"/>
  <c r="H62" i="1" l="1"/>
  <c r="H60" i="1"/>
  <c r="F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FF</author>
  </authors>
  <commentList>
    <comment ref="D36" authorId="0" shapeId="0" xr:uid="{BC047E52-24ED-4224-8EC0-B969C0A26B5E}">
      <text>
        <r>
          <rPr>
            <b/>
            <sz val="9"/>
            <color indexed="81"/>
            <rFont val="Tahoma"/>
            <family val="2"/>
          </rPr>
          <t>k-1</t>
        </r>
      </text>
    </comment>
    <comment ref="F36" authorId="0" shapeId="0" xr:uid="{061413A9-272C-4343-A9AF-F1CF66CE6797}">
      <text>
        <r>
          <rPr>
            <b/>
            <sz val="20"/>
            <color indexed="81"/>
            <rFont val="Tahoma"/>
            <family val="2"/>
          </rPr>
          <t>SS</t>
        </r>
        <r>
          <rPr>
            <b/>
            <vertAlign val="subscript"/>
            <sz val="20"/>
            <color indexed="81"/>
            <rFont val="Tahoma"/>
            <family val="2"/>
          </rPr>
          <t>A</t>
        </r>
      </text>
    </comment>
    <comment ref="D37" authorId="0" shapeId="0" xr:uid="{AEF14495-87BF-4BDD-AB91-38F126543661}">
      <text>
        <r>
          <rPr>
            <b/>
            <sz val="9"/>
            <color indexed="81"/>
            <rFont val="Tahoma"/>
            <family val="2"/>
          </rPr>
          <t>n-1</t>
        </r>
      </text>
    </comment>
    <comment ref="F37" authorId="0" shapeId="0" xr:uid="{380D2AE8-6490-47B4-94B1-1F3041DFF9B7}">
      <text>
        <r>
          <rPr>
            <b/>
            <sz val="20"/>
            <color indexed="81"/>
            <rFont val="Tahoma"/>
            <family val="2"/>
          </rPr>
          <t>SS</t>
        </r>
        <r>
          <rPr>
            <b/>
            <vertAlign val="subscript"/>
            <sz val="20"/>
            <color indexed="81"/>
            <rFont val="Tahoma"/>
            <family val="2"/>
          </rPr>
          <t>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8" authorId="0" shapeId="0" xr:uid="{4E757E10-FCFA-46E1-B249-7CA2EC141AB0}">
      <text>
        <r>
          <rPr>
            <b/>
            <sz val="9"/>
            <color indexed="81"/>
            <rFont val="Tahoma"/>
            <family val="2"/>
          </rPr>
          <t>(n-1)(k-1)</t>
        </r>
      </text>
    </comment>
    <comment ref="F38" authorId="0" shapeId="0" xr:uid="{3D85B471-B0A7-4037-965F-29CBCFFC48E7}">
      <text>
        <r>
          <rPr>
            <b/>
            <sz val="20"/>
            <color indexed="81"/>
            <rFont val="Tahoma"/>
            <family val="2"/>
          </rPr>
          <t>SS</t>
        </r>
        <r>
          <rPr>
            <b/>
            <vertAlign val="subscript"/>
            <sz val="20"/>
            <color indexed="81"/>
            <rFont val="Tahoma"/>
            <family val="2"/>
          </rPr>
          <t>AP</t>
        </r>
      </text>
    </comment>
    <comment ref="D39" authorId="0" shapeId="0" xr:uid="{D2F9E475-BBD7-4A1D-83BD-5450DC8E1B4B}">
      <text>
        <r>
          <rPr>
            <b/>
            <sz val="9"/>
            <color indexed="81"/>
            <rFont val="Tahoma"/>
            <family val="2"/>
          </rPr>
          <t>nk(r-1)</t>
        </r>
      </text>
    </comment>
    <comment ref="F39" authorId="0" shapeId="0" xr:uid="{9A30095B-2F1E-44CE-BF86-8F369FD1C3A5}">
      <text>
        <r>
          <rPr>
            <b/>
            <sz val="20"/>
            <color indexed="81"/>
            <rFont val="Tahoma"/>
            <family val="2"/>
          </rPr>
          <t>SS</t>
        </r>
        <r>
          <rPr>
            <b/>
            <vertAlign val="subscript"/>
            <sz val="20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 xr:uid="{6E206B65-77EB-4DBC-ACA1-877A42B4E8A3}">
      <text>
        <r>
          <rPr>
            <b/>
            <sz val="9"/>
            <color indexed="81"/>
            <rFont val="Tahoma"/>
            <family val="2"/>
          </rPr>
          <t>nkr-1</t>
        </r>
      </text>
    </comment>
    <comment ref="F40" authorId="0" shapeId="0" xr:uid="{EFA98423-DE60-4B5C-8466-9FC6600F2AAB}">
      <text>
        <r>
          <rPr>
            <b/>
            <sz val="20"/>
            <color indexed="81"/>
            <rFont val="Tahoma"/>
            <family val="2"/>
          </rPr>
          <t>TSS</t>
        </r>
      </text>
    </comment>
  </commentList>
</comments>
</file>

<file path=xl/sharedStrings.xml><?xml version="1.0" encoding="utf-8"?>
<sst xmlns="http://schemas.openxmlformats.org/spreadsheetml/2006/main" count="119" uniqueCount="84">
  <si>
    <t>Reject</t>
  </si>
  <si>
    <t>Improve</t>
  </si>
  <si>
    <t>Pass</t>
  </si>
  <si>
    <t>Judgement</t>
  </si>
  <si>
    <t>Instument No.:</t>
  </si>
  <si>
    <t>Sample</t>
  </si>
  <si>
    <t>Appraiser/Trial</t>
  </si>
  <si>
    <t>Persons.</t>
  </si>
  <si>
    <t>Date Performed:</t>
  </si>
  <si>
    <t>Cheracteristic Class:</t>
  </si>
  <si>
    <t>-</t>
  </si>
  <si>
    <t>Appraiser D:</t>
  </si>
  <si>
    <t xml:space="preserve">   Pcs.     </t>
  </si>
  <si>
    <t>Times.</t>
  </si>
  <si>
    <t>APPROVED  BY.</t>
  </si>
  <si>
    <t>รัตนา</t>
  </si>
  <si>
    <t>Appraiser C:</t>
  </si>
  <si>
    <t>Resulotion:</t>
  </si>
  <si>
    <t>Cheracteristic/Specification</t>
  </si>
  <si>
    <t>วิชิต</t>
  </si>
  <si>
    <t>Appraiser B:</t>
  </si>
  <si>
    <t>Serial Number:</t>
  </si>
  <si>
    <t>CHECKED    BY.</t>
  </si>
  <si>
    <t>วีระเดช</t>
  </si>
  <si>
    <t>Appraiser A:</t>
  </si>
  <si>
    <t>VERNIER</t>
  </si>
  <si>
    <t>Instument Name:</t>
  </si>
  <si>
    <t>BOBBIN WITH PIN</t>
  </si>
  <si>
    <t>PART  NO. :</t>
  </si>
  <si>
    <t>PART  Name. :</t>
  </si>
  <si>
    <t>Gage Repeatability &amp; Reproducibility - ANOVA Method</t>
  </si>
  <si>
    <t>Source</t>
  </si>
  <si>
    <t>P-value</t>
  </si>
  <si>
    <t>F critical</t>
  </si>
  <si>
    <t>Total</t>
  </si>
  <si>
    <t>Variance</t>
  </si>
  <si>
    <t>STD Dev</t>
  </si>
  <si>
    <t>6*STD Dev</t>
  </si>
  <si>
    <t>% of TV</t>
  </si>
  <si>
    <t>% Contribution</t>
  </si>
  <si>
    <t>Repeatability</t>
  </si>
  <si>
    <t>Reproducibility</t>
  </si>
  <si>
    <t>GRR</t>
  </si>
  <si>
    <t>Parts</t>
  </si>
  <si>
    <t xml:space="preserve">Sample(n):        </t>
  </si>
  <si>
    <t>Trials (r).</t>
  </si>
  <si>
    <t>GRR Anova     Where      n = number of parts, k = number of appraisers and r = number of trials.</t>
  </si>
  <si>
    <t>* Significant at α</t>
  </si>
  <si>
    <t>Mean Square : MS</t>
  </si>
  <si>
    <t>Sum of Squares : SS</t>
  </si>
  <si>
    <t>F-Ratio : F</t>
  </si>
  <si>
    <t>Factor A : Appraiser</t>
  </si>
  <si>
    <t>Interaction : Appraiser by Part</t>
  </si>
  <si>
    <t>Factor B : Part</t>
  </si>
  <si>
    <t>Residual Error : Equipment</t>
  </si>
  <si>
    <t>Two-Way ANOVA Table - Fixed-Effects Model</t>
  </si>
  <si>
    <t>Appr (k):</t>
  </si>
  <si>
    <t>Number of Distinct Categories : Ndc</t>
  </si>
  <si>
    <t>รวม</t>
  </si>
  <si>
    <t>เฉลี่ย</t>
  </si>
  <si>
    <t>Degrees of Freedom : DF</t>
  </si>
  <si>
    <t>BIG Q TRAINING CO., LTD.</t>
  </si>
  <si>
    <t>GRR Variance  ( ถ้ามีอิทธิพลร่วมระหว่าง พนักงานกับชิ้นงาน )</t>
  </si>
  <si>
    <t xml:space="preserve">GRR Variance ( ถ้าไม่มีอิทธิพลร่วมระหว่าง พนักงานกับชิ้นงาน )  </t>
  </si>
  <si>
    <t>Part</t>
  </si>
  <si>
    <t xml:space="preserve">P ≥ α , F &lt;  F-critical  H0  </t>
  </si>
  <si>
    <t xml:space="preserve">P &lt; α , F ≥ F-critical    H1  </t>
  </si>
  <si>
    <t xml:space="preserve">ไม่มีอิทธิพล ต่อความแปรผันในระบบการวัด  </t>
  </si>
  <si>
    <t xml:space="preserve">มีอิทธิพล ต่อความแปรผันในระบบการวัด  </t>
  </si>
  <si>
    <t>หมายเหตุ : ต้องประเมิน Interaction ก่อนเสมอ ถ้ามีอิทธิพลร่วมไม่ต้องกระเมิน Appraiser , Part เพราะยืนยันแล้วว่ามีความเกี่ยวข้องกัน</t>
  </si>
  <si>
    <t xml:space="preserve">ถ้า Interaction ไม่มีอิทธิพล ให้เริ่มพิจารณาผล Appraiser , Part  รายตัวว่ามีหรือไม่มีผลต่อความแปรผันในระบบการวัด  </t>
  </si>
  <si>
    <t xml:space="preserve">% 6SV of TV </t>
  </si>
  <si>
    <t>%Contribution</t>
  </si>
  <si>
    <t>ระบบการวัดเป็นที่ยอมรับ</t>
  </si>
  <si>
    <t>เกณฑ์</t>
  </si>
  <si>
    <t>ระบบการวัดที่ยอมรับได้ขึ้นอยู่กับการใช้งาน ต้นทุนของอุปกรณ์วัด ค่าซ่อม หรือปัจจัยอื่นๆ</t>
  </si>
  <si>
    <t>ระบบการวัดไม่เป็นที่ยอมรับและควรปรับปรุง</t>
  </si>
  <si>
    <t xml:space="preserve">น้อยกว่า 10% </t>
  </si>
  <si>
    <t xml:space="preserve">ระหว่าง 10% ถึง 30% </t>
  </si>
  <si>
    <t xml:space="preserve">มากกว่า 30%              </t>
  </si>
  <si>
    <t xml:space="preserve">น้อยกว่า 1% </t>
  </si>
  <si>
    <t xml:space="preserve">ระหว่าง 1% ถึง 9% </t>
  </si>
  <si>
    <t xml:space="preserve">มากกว่า 9% </t>
  </si>
  <si>
    <t>ความสามารถในการแยกแยะความแตกต่างของชิ้นงาน (ndc) ต้องมากกว่า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</si>
</sst>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87" formatCode="0.000"/>
    <numFmt numFmtId="188" formatCode="0.0"/>
    <numFmt numFmtId="189" formatCode="0.0000"/>
    <numFmt numFmtId="190" formatCode="0.00000"/>
    <numFmt numFmtId="191" formatCode="0.000000"/>
    <numFmt numFmtId="192" formatCode="0.0000000"/>
  </numFmts>
  <fonts count="40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b/>
      <sz val="14"/>
      <name val="AngsanaUPC"/>
      <family val="1"/>
      <charset val="222"/>
    </font>
    <font>
      <b/>
      <sz val="12"/>
      <name val="AngsanaUPC"/>
      <family val="1"/>
      <charset val="222"/>
    </font>
    <font>
      <b/>
      <sz val="16"/>
      <name val="AngsanaUPC"/>
      <family val="1"/>
      <charset val="222"/>
    </font>
    <font>
      <sz val="12"/>
      <name val="AngsanaUPC"/>
      <family val="1"/>
      <charset val="222"/>
    </font>
    <font>
      <sz val="12"/>
      <color indexed="12"/>
      <name val="AngsanaUPC"/>
      <family val="1"/>
      <charset val="222"/>
    </font>
    <font>
      <b/>
      <sz val="14"/>
      <name val="Angsana New"/>
      <family val="1"/>
    </font>
    <font>
      <b/>
      <sz val="12"/>
      <color indexed="12"/>
      <name val="AngsanaUPC"/>
      <family val="1"/>
      <charset val="222"/>
    </font>
    <font>
      <b/>
      <sz val="20"/>
      <name val="AngsanaUPC"/>
      <family val="1"/>
    </font>
    <font>
      <sz val="10"/>
      <color indexed="12"/>
      <name val="Arial"/>
      <family val="2"/>
    </font>
    <font>
      <sz val="11"/>
      <color rgb="FF0061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MS Sans Serif"/>
    </font>
    <font>
      <sz val="10"/>
      <name val="Arial"/>
      <family val="2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indexed="81"/>
      <name val="Tahoma"/>
      <family val="2"/>
    </font>
    <font>
      <b/>
      <vertAlign val="subscript"/>
      <sz val="20"/>
      <color indexed="81"/>
      <name val="Tahoma"/>
      <family val="2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4"/>
      <color rgb="FF006100"/>
      <name val="Angsana New"/>
      <family val="1"/>
    </font>
    <font>
      <b/>
      <sz val="14"/>
      <name val="AngsanaUPC"/>
      <family val="1"/>
    </font>
    <font>
      <b/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sz val="12"/>
      <color rgb="FF006100"/>
      <name val="Angsana New"/>
      <family val="1"/>
    </font>
    <font>
      <b/>
      <u/>
      <sz val="14"/>
      <name val="Angsana New"/>
      <family val="1"/>
    </font>
    <font>
      <b/>
      <sz val="16"/>
      <name val="Angsana New"/>
      <family val="1"/>
    </font>
    <font>
      <b/>
      <sz val="14"/>
      <color theme="0"/>
      <name val="AngsanaUPC"/>
      <family val="1"/>
      <charset val="222"/>
    </font>
    <font>
      <sz val="14"/>
      <color theme="0"/>
      <name val="Angsana New"/>
      <family val="1"/>
      <charset val="222"/>
    </font>
    <font>
      <b/>
      <sz val="22"/>
      <color theme="0" tint="-0.249977111117893"/>
      <name val="Angsana New"/>
      <family val="1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2"/>
      <color rgb="FF9C5700"/>
      <name val="Angsana New"/>
      <family val="1"/>
    </font>
    <font>
      <sz val="12"/>
      <color rgb="FF9C0006"/>
      <name val="Angsana New"/>
      <family val="1"/>
    </font>
    <font>
      <sz val="16"/>
      <color rgb="FF0000FF"/>
      <name val="Angsana New"/>
      <family val="1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1" fillId="4" borderId="0" applyNumberFormat="0" applyBorder="0" applyAlignment="0" applyProtection="0"/>
    <xf numFmtId="0" fontId="12" fillId="0" borderId="0"/>
    <xf numFmtId="0" fontId="13" fillId="0" borderId="0"/>
    <xf numFmtId="0" fontId="14" fillId="0" borderId="0"/>
    <xf numFmtId="0" fontId="27" fillId="0" borderId="12" applyNumberFormat="0" applyFill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</cellStyleXfs>
  <cellXfs count="16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2" fillId="0" borderId="6" xfId="0" applyFont="1" applyBorder="1" applyAlignment="1" applyProtection="1"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25" fillId="11" borderId="3" xfId="1" applyFont="1" applyFill="1" applyBorder="1" applyAlignment="1" applyProtection="1">
      <alignment horizontal="left" vertical="center"/>
      <protection hidden="1"/>
    </xf>
    <xf numFmtId="0" fontId="25" fillId="11" borderId="0" xfId="1" applyFont="1" applyFill="1" applyBorder="1" applyAlignment="1" applyProtection="1">
      <alignment horizontal="center" vertical="center"/>
      <protection hidden="1"/>
    </xf>
    <xf numFmtId="0" fontId="25" fillId="11" borderId="0" xfId="1" quotePrefix="1" applyFont="1" applyFill="1" applyBorder="1" applyAlignment="1" applyProtection="1">
      <alignment horizontal="center" vertical="center"/>
      <protection hidden="1"/>
    </xf>
    <xf numFmtId="0" fontId="25" fillId="11" borderId="2" xfId="1" applyFont="1" applyFill="1" applyBorder="1" applyAlignment="1" applyProtection="1">
      <alignment horizontal="center" vertical="center"/>
      <protection hidden="1"/>
    </xf>
    <xf numFmtId="0" fontId="1" fillId="7" borderId="0" xfId="6" applyBorder="1" applyAlignment="1" applyProtection="1">
      <alignment horizontal="center" vertical="center"/>
      <protection hidden="1"/>
    </xf>
    <xf numFmtId="187" fontId="28" fillId="3" borderId="0" xfId="0" applyNumberFormat="1" applyFont="1" applyFill="1" applyBorder="1" applyAlignment="1" applyProtection="1">
      <alignment horizontal="center" vertical="center"/>
      <protection hidden="1"/>
    </xf>
    <xf numFmtId="187" fontId="28" fillId="3" borderId="2" xfId="0" applyNumberFormat="1" applyFont="1" applyFill="1" applyBorder="1" applyAlignment="1" applyProtection="1">
      <alignment horizontal="center" vertical="center"/>
      <protection hidden="1"/>
    </xf>
    <xf numFmtId="0" fontId="1" fillId="9" borderId="0" xfId="8" applyBorder="1" applyAlignment="1" applyProtection="1">
      <alignment horizontal="center" vertical="center"/>
      <protection hidden="1"/>
    </xf>
    <xf numFmtId="0" fontId="1" fillId="8" borderId="0" xfId="7" applyBorder="1" applyAlignment="1" applyProtection="1">
      <alignment horizontal="center" vertical="center"/>
      <protection hidden="1"/>
    </xf>
    <xf numFmtId="187" fontId="26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" fontId="25" fillId="11" borderId="0" xfId="1" applyNumberFormat="1" applyFont="1" applyFill="1" applyBorder="1" applyAlignment="1" applyProtection="1">
      <alignment horizontal="center" vertical="center"/>
      <protection hidden="1"/>
    </xf>
    <xf numFmtId="187" fontId="25" fillId="11" borderId="0" xfId="1" applyNumberFormat="1" applyFont="1" applyFill="1" applyBorder="1" applyAlignment="1" applyProtection="1">
      <alignment horizontal="center" vertical="center"/>
      <protection hidden="1"/>
    </xf>
    <xf numFmtId="187" fontId="25" fillId="11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7" fontId="3" fillId="0" borderId="0" xfId="0" applyNumberFormat="1" applyFont="1" applyBorder="1" applyAlignment="1" applyProtection="1">
      <alignment vertical="center"/>
      <protection hidden="1"/>
    </xf>
    <xf numFmtId="187" fontId="7" fillId="0" borderId="0" xfId="0" applyNumberFormat="1" applyFont="1" applyBorder="1" applyAlignment="1" applyProtection="1">
      <alignment vertical="center"/>
      <protection hidden="1"/>
    </xf>
    <xf numFmtId="187" fontId="7" fillId="0" borderId="2" xfId="0" applyNumberFormat="1" applyFont="1" applyBorder="1" applyAlignment="1" applyProtection="1">
      <alignment vertical="center"/>
      <protection hidden="1"/>
    </xf>
    <xf numFmtId="187" fontId="22" fillId="12" borderId="12" xfId="5" applyNumberFormat="1" applyFont="1" applyFill="1" applyBorder="1" applyAlignment="1" applyProtection="1">
      <alignment horizontal="center" vertical="center"/>
      <protection hidden="1"/>
    </xf>
    <xf numFmtId="187" fontId="22" fillId="12" borderId="15" xfId="5" applyNumberFormat="1" applyFont="1" applyFill="1" applyBorder="1" applyAlignment="1" applyProtection="1">
      <alignment vertical="center"/>
      <protection hidden="1"/>
    </xf>
    <xf numFmtId="187" fontId="22" fillId="12" borderId="12" xfId="5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15" fillId="5" borderId="0" xfId="2" applyFont="1" applyFill="1" applyBorder="1" applyAlignment="1" applyProtection="1">
      <alignment vertical="center"/>
      <protection hidden="1"/>
    </xf>
    <xf numFmtId="0" fontId="23" fillId="3" borderId="2" xfId="2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192" fontId="16" fillId="0" borderId="0" xfId="0" applyNumberFormat="1" applyFont="1" applyFill="1" applyBorder="1" applyAlignment="1" applyProtection="1">
      <alignment vertical="center"/>
      <protection hidden="1"/>
    </xf>
    <xf numFmtId="192" fontId="16" fillId="0" borderId="2" xfId="0" applyNumberFormat="1" applyFont="1" applyFill="1" applyBorder="1" applyAlignment="1" applyProtection="1">
      <alignment vertical="center"/>
      <protection hidden="1"/>
    </xf>
    <xf numFmtId="189" fontId="16" fillId="5" borderId="0" xfId="2" applyNumberFormat="1" applyFont="1" applyFill="1" applyBorder="1" applyAlignment="1" applyProtection="1">
      <alignment horizontal="right" vertical="center"/>
      <protection hidden="1"/>
    </xf>
    <xf numFmtId="0" fontId="22" fillId="3" borderId="3" xfId="2" applyFont="1" applyFill="1" applyBorder="1" applyAlignment="1" applyProtection="1">
      <alignment horizontal="center" vertical="center" wrapText="1"/>
      <protection hidden="1"/>
    </xf>
    <xf numFmtId="0" fontId="22" fillId="3" borderId="0" xfId="2" applyFont="1" applyFill="1" applyBorder="1" applyAlignment="1" applyProtection="1">
      <alignment horizontal="center" vertical="center" wrapText="1"/>
      <protection hidden="1"/>
    </xf>
    <xf numFmtId="189" fontId="16" fillId="3" borderId="0" xfId="2" applyNumberFormat="1" applyFont="1" applyFill="1" applyBorder="1" applyAlignment="1" applyProtection="1">
      <alignment horizontal="center" vertical="center"/>
      <protection hidden="1"/>
    </xf>
    <xf numFmtId="189" fontId="16" fillId="3" borderId="0" xfId="2" applyNumberFormat="1" applyFont="1" applyFill="1" applyBorder="1" applyAlignment="1" applyProtection="1">
      <alignment horizontal="right" vertical="center"/>
      <protection hidden="1"/>
    </xf>
    <xf numFmtId="192" fontId="16" fillId="3" borderId="0" xfId="0" applyNumberFormat="1" applyFont="1" applyFill="1" applyBorder="1" applyAlignment="1" applyProtection="1">
      <alignment vertical="center"/>
      <protection hidden="1"/>
    </xf>
    <xf numFmtId="192" fontId="16" fillId="3" borderId="2" xfId="0" applyNumberFormat="1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33" fillId="11" borderId="0" xfId="1" applyFont="1" applyFill="1" applyBorder="1" applyAlignment="1" applyProtection="1">
      <alignment horizontal="center" vertical="center"/>
      <protection hidden="1"/>
    </xf>
    <xf numFmtId="187" fontId="32" fillId="0" borderId="13" xfId="0" applyNumberFormat="1" applyFont="1" applyBorder="1" applyAlignment="1" applyProtection="1">
      <alignment horizontal="center" vertical="center"/>
      <protection hidden="1"/>
    </xf>
    <xf numFmtId="187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87" fontId="16" fillId="5" borderId="0" xfId="2" applyNumberFormat="1" applyFont="1" applyFill="1" applyBorder="1" applyAlignment="1" applyProtection="1">
      <alignment horizontal="center" vertical="center"/>
      <protection hidden="1"/>
    </xf>
    <xf numFmtId="0" fontId="24" fillId="5" borderId="3" xfId="2" applyFont="1" applyFill="1" applyBorder="1" applyAlignment="1" applyProtection="1">
      <alignment horizontal="left" vertical="center" wrapText="1"/>
      <protection hidden="1"/>
    </xf>
    <xf numFmtId="0" fontId="24" fillId="5" borderId="0" xfId="2" applyFont="1" applyFill="1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24" fillId="5" borderId="0" xfId="2" applyFont="1" applyFill="1" applyBorder="1" applyAlignment="1" applyProtection="1">
      <alignment vertical="center" wrapText="1"/>
      <protection hidden="1"/>
    </xf>
    <xf numFmtId="0" fontId="24" fillId="5" borderId="13" xfId="2" applyFont="1" applyFill="1" applyBorder="1" applyAlignment="1" applyProtection="1">
      <alignment horizontal="center" wrapText="1"/>
      <protection hidden="1"/>
    </xf>
    <xf numFmtId="0" fontId="31" fillId="0" borderId="13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34" fillId="5" borderId="0" xfId="2" applyFont="1" applyFill="1" applyBorder="1" applyAlignment="1" applyProtection="1">
      <alignment horizontal="right" vertical="center"/>
      <protection hidden="1"/>
    </xf>
    <xf numFmtId="0" fontId="34" fillId="5" borderId="2" xfId="2" applyFont="1" applyFill="1" applyBorder="1" applyAlignment="1" applyProtection="1">
      <alignment horizontal="right" vertical="center"/>
      <protection hidden="1"/>
    </xf>
    <xf numFmtId="0" fontId="39" fillId="5" borderId="3" xfId="2" applyFont="1" applyFill="1" applyBorder="1" applyAlignment="1" applyProtection="1">
      <alignment horizontal="left" vertical="center" wrapText="1"/>
      <protection hidden="1"/>
    </xf>
    <xf numFmtId="0" fontId="39" fillId="5" borderId="0" xfId="2" applyFont="1" applyFill="1" applyBorder="1" applyAlignment="1" applyProtection="1">
      <alignment horizontal="left" vertical="center" wrapText="1"/>
      <protection hidden="1"/>
    </xf>
    <xf numFmtId="0" fontId="39" fillId="5" borderId="2" xfId="2" applyFont="1" applyFill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9" fillId="4" borderId="0" xfId="1" applyFont="1" applyBorder="1" applyAlignment="1" applyProtection="1">
      <alignment horizontal="center" vertical="center"/>
      <protection hidden="1"/>
    </xf>
    <xf numFmtId="0" fontId="37" fillId="14" borderId="0" xfId="10" applyFont="1" applyBorder="1" applyAlignment="1" applyProtection="1">
      <alignment horizontal="center" vertical="center"/>
      <protection hidden="1"/>
    </xf>
    <xf numFmtId="0" fontId="38" fillId="13" borderId="0" xfId="9" applyFont="1" applyBorder="1" applyAlignment="1" applyProtection="1">
      <alignment horizontal="center" vertical="center"/>
      <protection hidden="1"/>
    </xf>
    <xf numFmtId="0" fontId="29" fillId="4" borderId="0" xfId="1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37" fillId="14" borderId="0" xfId="10" applyFont="1" applyBorder="1" applyAlignment="1" applyProtection="1">
      <alignment horizontal="left" vertical="center"/>
      <protection hidden="1"/>
    </xf>
    <xf numFmtId="0" fontId="38" fillId="13" borderId="0" xfId="9" applyFont="1" applyBorder="1" applyAlignment="1" applyProtection="1">
      <alignment horizontal="left" vertical="center"/>
      <protection hidden="1"/>
    </xf>
    <xf numFmtId="0" fontId="22" fillId="5" borderId="3" xfId="2" applyFont="1" applyFill="1" applyBorder="1" applyAlignment="1" applyProtection="1">
      <alignment horizontal="center" vertical="center" wrapText="1"/>
      <protection hidden="1"/>
    </xf>
    <xf numFmtId="0" fontId="22" fillId="5" borderId="0" xfId="2" applyFont="1" applyFill="1" applyBorder="1" applyAlignment="1" applyProtection="1">
      <alignment horizontal="center" vertical="center" wrapText="1"/>
      <protection hidden="1"/>
    </xf>
    <xf numFmtId="0" fontId="24" fillId="5" borderId="3" xfId="2" applyFont="1" applyFill="1" applyBorder="1" applyAlignment="1" applyProtection="1">
      <alignment horizontal="center" vertical="center" wrapText="1"/>
      <protection hidden="1"/>
    </xf>
    <xf numFmtId="0" fontId="24" fillId="5" borderId="0" xfId="2" applyFont="1" applyFill="1" applyBorder="1" applyAlignment="1" applyProtection="1">
      <alignment horizontal="center" vertical="center" wrapText="1"/>
      <protection hidden="1"/>
    </xf>
    <xf numFmtId="0" fontId="24" fillId="5" borderId="0" xfId="2" applyFont="1" applyFill="1" applyBorder="1" applyAlignment="1" applyProtection="1">
      <alignment horizontal="left" vertical="center" wrapText="1"/>
      <protection hidden="1"/>
    </xf>
    <xf numFmtId="0" fontId="24" fillId="5" borderId="2" xfId="2" applyFont="1" applyFill="1" applyBorder="1" applyAlignment="1" applyProtection="1">
      <alignment horizontal="left" vertical="center" wrapText="1"/>
      <protection hidden="1"/>
    </xf>
    <xf numFmtId="2" fontId="24" fillId="5" borderId="3" xfId="2" applyNumberFormat="1" applyFont="1" applyFill="1" applyBorder="1" applyAlignment="1" applyProtection="1">
      <alignment horizontal="center" vertical="center"/>
      <protection hidden="1"/>
    </xf>
    <xf numFmtId="2" fontId="24" fillId="5" borderId="0" xfId="2" applyNumberFormat="1" applyFont="1" applyFill="1" applyBorder="1" applyAlignment="1" applyProtection="1">
      <alignment horizontal="center" vertical="center"/>
      <protection hidden="1"/>
    </xf>
    <xf numFmtId="191" fontId="16" fillId="5" borderId="0" xfId="2" applyNumberFormat="1" applyFont="1" applyFill="1" applyBorder="1" applyAlignment="1" applyProtection="1">
      <alignment horizontal="center" vertical="center"/>
      <protection hidden="1"/>
    </xf>
    <xf numFmtId="187" fontId="16" fillId="5" borderId="0" xfId="2" applyNumberFormat="1" applyFont="1" applyFill="1" applyBorder="1" applyAlignment="1" applyProtection="1">
      <alignment horizontal="center" vertical="center"/>
      <protection hidden="1"/>
    </xf>
    <xf numFmtId="188" fontId="16" fillId="5" borderId="0" xfId="2" applyNumberFormat="1" applyFont="1" applyFill="1" applyBorder="1" applyAlignment="1" applyProtection="1">
      <alignment horizontal="center" vertical="center"/>
      <protection hidden="1"/>
    </xf>
    <xf numFmtId="190" fontId="16" fillId="5" borderId="0" xfId="2" applyNumberFormat="1" applyFont="1" applyFill="1" applyBorder="1" applyAlignment="1" applyProtection="1">
      <alignment horizontal="center" vertical="center"/>
      <protection hidden="1"/>
    </xf>
    <xf numFmtId="189" fontId="16" fillId="6" borderId="0" xfId="2" applyNumberFormat="1" applyFont="1" applyFill="1" applyBorder="1" applyAlignment="1" applyProtection="1">
      <alignment horizontal="center" vertical="center"/>
      <protection hidden="1"/>
    </xf>
    <xf numFmtId="189" fontId="16" fillId="5" borderId="0" xfId="2" applyNumberFormat="1" applyFont="1" applyFill="1" applyBorder="1" applyAlignment="1" applyProtection="1">
      <alignment horizontal="center" vertical="center"/>
      <protection hidden="1"/>
    </xf>
    <xf numFmtId="0" fontId="16" fillId="5" borderId="3" xfId="2" applyFont="1" applyFill="1" applyBorder="1" applyAlignment="1" applyProtection="1">
      <alignment horizontal="center" vertical="center"/>
      <protection hidden="1"/>
    </xf>
    <xf numFmtId="0" fontId="16" fillId="5" borderId="0" xfId="2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0" fillId="3" borderId="3" xfId="0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11" fillId="4" borderId="0" xfId="1" applyBorder="1" applyAlignment="1" applyProtection="1">
      <alignment horizontal="center" vertical="center"/>
      <protection hidden="1"/>
    </xf>
    <xf numFmtId="189" fontId="15" fillId="5" borderId="0" xfId="2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11" fillId="4" borderId="3" xfId="1" applyBorder="1" applyAlignment="1" applyProtection="1">
      <alignment horizontal="center" vertical="center"/>
      <protection hidden="1"/>
    </xf>
    <xf numFmtId="0" fontId="22" fillId="12" borderId="14" xfId="5" applyFont="1" applyFill="1" applyBorder="1" applyAlignment="1" applyProtection="1">
      <alignment horizontal="center" vertical="center"/>
      <protection hidden="1"/>
    </xf>
    <xf numFmtId="0" fontId="22" fillId="12" borderId="12" xfId="5" applyFont="1" applyFill="1" applyBorder="1" applyAlignment="1" applyProtection="1">
      <alignment horizontal="center" vertical="center"/>
      <protection hidden="1"/>
    </xf>
    <xf numFmtId="2" fontId="16" fillId="5" borderId="0" xfId="2" applyNumberFormat="1" applyFont="1" applyFill="1" applyBorder="1" applyAlignment="1" applyProtection="1">
      <alignment horizontal="center" vertical="center"/>
      <protection hidden="1"/>
    </xf>
    <xf numFmtId="0" fontId="25" fillId="4" borderId="0" xfId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2" fontId="16" fillId="5" borderId="2" xfId="2" applyNumberFormat="1" applyFont="1" applyFill="1" applyBorder="1" applyAlignment="1" applyProtection="1">
      <alignment horizontal="center" vertical="center"/>
      <protection hidden="1"/>
    </xf>
    <xf numFmtId="0" fontId="25" fillId="4" borderId="2" xfId="1" applyFont="1" applyBorder="1" applyAlignment="1" applyProtection="1">
      <alignment horizontal="center" vertical="center"/>
      <protection hidden="1"/>
    </xf>
    <xf numFmtId="0" fontId="15" fillId="5" borderId="3" xfId="2" applyFont="1" applyFill="1" applyBorder="1" applyAlignment="1" applyProtection="1">
      <alignment horizontal="left" vertical="center"/>
      <protection hidden="1"/>
    </xf>
    <xf numFmtId="0" fontId="15" fillId="5" borderId="0" xfId="2" applyFont="1" applyFill="1" applyBorder="1" applyAlignment="1" applyProtection="1">
      <alignment horizontal="left" vertical="center"/>
      <protection hidden="1"/>
    </xf>
    <xf numFmtId="0" fontId="15" fillId="5" borderId="2" xfId="2" applyFont="1" applyFill="1" applyBorder="1" applyAlignment="1" applyProtection="1">
      <alignment horizontal="left" vertical="center"/>
      <protection hidden="1"/>
    </xf>
    <xf numFmtId="2" fontId="16" fillId="5" borderId="3" xfId="2" applyNumberFormat="1" applyFont="1" applyFill="1" applyBorder="1" applyAlignment="1" applyProtection="1">
      <alignment horizontal="center" vertical="center"/>
      <protection hidden="1"/>
    </xf>
    <xf numFmtId="0" fontId="23" fillId="10" borderId="0" xfId="2" applyFont="1" applyFill="1" applyBorder="1" applyAlignment="1" applyProtection="1">
      <alignment horizontal="center" vertical="center"/>
      <protection hidden="1"/>
    </xf>
    <xf numFmtId="0" fontId="23" fillId="10" borderId="2" xfId="2" applyFont="1" applyFill="1" applyBorder="1" applyAlignment="1" applyProtection="1">
      <alignment horizontal="center" vertical="center"/>
      <protection hidden="1"/>
    </xf>
    <xf numFmtId="0" fontId="24" fillId="5" borderId="3" xfId="2" applyFont="1" applyFill="1" applyBorder="1" applyAlignment="1" applyProtection="1">
      <alignment horizontal="left" vertical="center" wrapText="1"/>
      <protection hidden="1"/>
    </xf>
    <xf numFmtId="1" fontId="15" fillId="5" borderId="0" xfId="2" applyNumberFormat="1" applyFont="1" applyFill="1" applyBorder="1" applyAlignment="1" applyProtection="1">
      <alignment horizontal="center" vertical="center"/>
      <protection hidden="1"/>
    </xf>
    <xf numFmtId="0" fontId="15" fillId="5" borderId="0" xfId="2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21" fillId="10" borderId="0" xfId="2" applyFont="1" applyFill="1" applyBorder="1" applyAlignment="1" applyProtection="1">
      <alignment horizontal="center" vertical="center"/>
      <protection hidden="1"/>
    </xf>
    <xf numFmtId="0" fontId="15" fillId="5" borderId="2" xfId="2" applyFont="1" applyFill="1" applyBorder="1" applyAlignment="1" applyProtection="1">
      <alignment horizontal="center" vertical="center"/>
      <protection hidden="1"/>
    </xf>
    <xf numFmtId="187" fontId="32" fillId="0" borderId="0" xfId="0" applyNumberFormat="1" applyFont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87" fontId="2" fillId="0" borderId="0" xfId="0" applyNumberFormat="1" applyFont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left" vertical="top"/>
      <protection hidden="1"/>
    </xf>
    <xf numFmtId="0" fontId="3" fillId="0" borderId="8" xfId="0" applyFont="1" applyBorder="1" applyAlignment="1" applyProtection="1">
      <alignment horizontal="left" vertical="top"/>
      <protection hidden="1"/>
    </xf>
    <xf numFmtId="0" fontId="3" fillId="0" borderId="7" xfId="0" applyFont="1" applyBorder="1" applyAlignment="1" applyProtection="1">
      <alignment horizontal="left" vertical="top"/>
      <protection hidden="1"/>
    </xf>
    <xf numFmtId="0" fontId="3" fillId="2" borderId="5" xfId="0" quotePrefix="1" applyFont="1" applyFill="1" applyBorder="1" applyAlignment="1" applyProtection="1">
      <alignment horizontal="left" vertical="center"/>
      <protection hidden="1"/>
    </xf>
    <xf numFmtId="0" fontId="3" fillId="2" borderId="4" xfId="0" quotePrefix="1" applyFont="1" applyFill="1" applyBorder="1" applyAlignment="1" applyProtection="1">
      <alignment horizontal="left" vertical="center"/>
      <protection hidden="1"/>
    </xf>
    <xf numFmtId="0" fontId="6" fillId="2" borderId="1" xfId="0" quotePrefix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/>
      <protection hidden="1"/>
    </xf>
    <xf numFmtId="0" fontId="3" fillId="0" borderId="11" xfId="0" applyFont="1" applyBorder="1" applyAlignment="1" applyProtection="1">
      <alignment horizontal="left" vertical="top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" xfId="0" applyFont="1" applyBorder="1" applyAlignment="1" applyProtection="1">
      <alignment horizontal="left" vertical="top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14" fontId="3" fillId="2" borderId="8" xfId="0" quotePrefix="1" applyNumberFormat="1" applyFont="1" applyFill="1" applyBorder="1" applyAlignment="1" applyProtection="1">
      <alignment horizontal="center" vertical="center"/>
      <protection hidden="1"/>
    </xf>
    <xf numFmtId="14" fontId="3" fillId="2" borderId="7" xfId="0" quotePrefix="1" applyNumberFormat="1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187" fontId="10" fillId="3" borderId="0" xfId="0" applyNumberFormat="1" applyFont="1" applyFill="1" applyBorder="1" applyAlignment="1" applyProtection="1">
      <alignment horizontal="center"/>
      <protection hidden="1"/>
    </xf>
    <xf numFmtId="187" fontId="10" fillId="3" borderId="0" xfId="0" applyNumberFormat="1" applyFont="1" applyFill="1" applyBorder="1" applyAlignment="1" applyProtection="1">
      <alignment horizontal="center" vertical="center"/>
      <protection hidden="1"/>
    </xf>
  </cellXfs>
  <cellStyles count="11">
    <cellStyle name="20% - ส่วนที่ถูกเน้น1" xfId="6" builtinId="30"/>
    <cellStyle name="20% - ส่วนที่ถูกเน้น2" xfId="7" builtinId="34"/>
    <cellStyle name="20% - ส่วนที่ถูกเน้น3" xfId="8" builtinId="38"/>
    <cellStyle name="Normal 2" xfId="3" xr:uid="{07A23DAC-3BCA-4046-9700-F4378D717D35}"/>
    <cellStyle name="Normal 3" xfId="4" xr:uid="{A1FAAB04-7F89-4113-AAF1-D5115F83922C}"/>
    <cellStyle name="ดี" xfId="1" builtinId="26"/>
    <cellStyle name="ปกติ" xfId="0" builtinId="0"/>
    <cellStyle name="ปกติ 2" xfId="2" xr:uid="{F4D66C36-972C-4227-83CB-5EE77BD8AE54}"/>
    <cellStyle name="ปานกลาง" xfId="10" builtinId="28"/>
    <cellStyle name="ผลรวม" xfId="5" builtinId="25"/>
    <cellStyle name="แย่" xfId="9" builtinId="2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กราฟค่าเฉลี่ย</a:t>
            </a:r>
          </a:p>
        </c:rich>
      </c:tx>
      <c:layout>
        <c:manualLayout>
          <c:xMode val="edge"/>
          <c:yMode val="edge"/>
          <c:x val="4.9887382361700733E-2"/>
          <c:y val="3.137531678548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4.2595470392223139E-2"/>
          <c:y val="0.16537117962494874"/>
          <c:w val="0.94124438009689615"/>
          <c:h val="0.79933091600062967"/>
        </c:manualLayout>
      </c:layout>
      <c:lineChart>
        <c:grouping val="standard"/>
        <c:varyColors val="0"/>
        <c:ser>
          <c:idx val="1"/>
          <c:order val="0"/>
          <c:tx>
            <c:strRef>
              <c:f>'msa-Variables'!$A$72:$B$72</c:f>
              <c:strCache>
                <c:ptCount val="2"/>
                <c:pt idx="0">
                  <c:v>วีระเดช</c:v>
                </c:pt>
              </c:strCache>
            </c:strRef>
          </c:tx>
          <c:spPr>
            <a:ln w="127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'msa-Variables'!$D$72:$M$72</c:f>
              <c:numCache>
                <c:formatCode>General</c:formatCode>
                <c:ptCount val="10"/>
                <c:pt idx="0">
                  <c:v>0.4466666666666666</c:v>
                </c:pt>
                <c:pt idx="1">
                  <c:v>-0.6066666666666668</c:v>
                </c:pt>
                <c:pt idx="2">
                  <c:v>1.26</c:v>
                </c:pt>
                <c:pt idx="3">
                  <c:v>0.53666666666666663</c:v>
                </c:pt>
                <c:pt idx="4">
                  <c:v>-0.85333333333333339</c:v>
                </c:pt>
                <c:pt idx="5">
                  <c:v>-9.9999999999999992E-2</c:v>
                </c:pt>
                <c:pt idx="6">
                  <c:v>0.66666666666666663</c:v>
                </c:pt>
                <c:pt idx="7">
                  <c:v>-0.22666666666666668</c:v>
                </c:pt>
                <c:pt idx="8">
                  <c:v>2.0866666666666664</c:v>
                </c:pt>
                <c:pt idx="9">
                  <c:v>-1.3066666666666669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B-4224-8C97-4E1908DE5CB5}"/>
            </c:ext>
          </c:extLst>
        </c:ser>
        <c:ser>
          <c:idx val="2"/>
          <c:order val="1"/>
          <c:tx>
            <c:strRef>
              <c:f>'msa-Variables'!$A$73:$B$73</c:f>
              <c:strCache>
                <c:ptCount val="2"/>
                <c:pt idx="0">
                  <c:v>วิชิต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'msa-Variables'!$D$73:$M$73</c:f>
              <c:numCache>
                <c:formatCode>General</c:formatCode>
                <c:ptCount val="10"/>
                <c:pt idx="0">
                  <c:v>0.13333333333333333</c:v>
                </c:pt>
                <c:pt idx="1">
                  <c:v>-0.79</c:v>
                </c:pt>
                <c:pt idx="2">
                  <c:v>1.1566666666666665</c:v>
                </c:pt>
                <c:pt idx="3">
                  <c:v>0.41333333333333333</c:v>
                </c:pt>
                <c:pt idx="4">
                  <c:v>-1.0133333333333334</c:v>
                </c:pt>
                <c:pt idx="5">
                  <c:v>2.6666666666666661E-2</c:v>
                </c:pt>
                <c:pt idx="6">
                  <c:v>0.6166666666666667</c:v>
                </c:pt>
                <c:pt idx="7">
                  <c:v>-0.29666666666666669</c:v>
                </c:pt>
                <c:pt idx="8">
                  <c:v>2.0366666666666666</c:v>
                </c:pt>
                <c:pt idx="9">
                  <c:v>-1.5999999999999999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CB-4224-8C97-4E1908DE5CB5}"/>
            </c:ext>
          </c:extLst>
        </c:ser>
        <c:ser>
          <c:idx val="3"/>
          <c:order val="2"/>
          <c:tx>
            <c:strRef>
              <c:f>'msa-Variables'!$A$74:$B$74</c:f>
              <c:strCache>
                <c:ptCount val="2"/>
                <c:pt idx="0">
                  <c:v>รัตนา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'msa-Variables'!$D$74:$M$74</c:f>
              <c:numCache>
                <c:formatCode>General</c:formatCode>
                <c:ptCount val="10"/>
                <c:pt idx="0">
                  <c:v>-7.3333333333333334E-2</c:v>
                </c:pt>
                <c:pt idx="1">
                  <c:v>-1.1566666666666665</c:v>
                </c:pt>
                <c:pt idx="2">
                  <c:v>0.88</c:v>
                </c:pt>
                <c:pt idx="3">
                  <c:v>0.15</c:v>
                </c:pt>
                <c:pt idx="4">
                  <c:v>-1.3266666666666669</c:v>
                </c:pt>
                <c:pt idx="5">
                  <c:v>-0.48333333333333334</c:v>
                </c:pt>
                <c:pt idx="6">
                  <c:v>0.08</c:v>
                </c:pt>
                <c:pt idx="7">
                  <c:v>-0.5033333333333333</c:v>
                </c:pt>
                <c:pt idx="8">
                  <c:v>1.6966666666666665</c:v>
                </c:pt>
                <c:pt idx="9">
                  <c:v>-1.8066666666666666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CB-4224-8C97-4E1908DE5CB5}"/>
            </c:ext>
          </c:extLst>
        </c:ser>
        <c:ser>
          <c:idx val="4"/>
          <c:order val="3"/>
          <c:tx>
            <c:strRef>
              <c:f>'msa-Variables'!$A$75:$B$75</c:f>
              <c:strCache>
                <c:ptCount val="2"/>
                <c:pt idx="0">
                  <c:v>0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'msa-Variables'!$D$75:$M$75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CB-4224-8C97-4E1908DE5CB5}"/>
            </c:ext>
          </c:extLst>
        </c:ser>
        <c:ser>
          <c:idx val="5"/>
          <c:order val="4"/>
          <c:tx>
            <c:strRef>
              <c:f>'msa-Variables'!$A$76:$B$76</c:f>
              <c:strCache>
                <c:ptCount val="2"/>
                <c:pt idx="0">
                  <c:v>0</c:v>
                </c:pt>
                <c:pt idx="1">
                  <c:v>เฉลี่ย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'msa-Variables'!$D$76:$M$76</c:f>
              <c:numCache>
                <c:formatCode>0.000</c:formatCode>
                <c:ptCount val="10"/>
                <c:pt idx="0">
                  <c:v>0.16888888888888889</c:v>
                </c:pt>
                <c:pt idx="1">
                  <c:v>-0.85111111111111104</c:v>
                </c:pt>
                <c:pt idx="2">
                  <c:v>1.098888888888889</c:v>
                </c:pt>
                <c:pt idx="3">
                  <c:v>0.3666666666666667</c:v>
                </c:pt>
                <c:pt idx="4">
                  <c:v>-1.0644444444444445</c:v>
                </c:pt>
                <c:pt idx="5">
                  <c:v>-0.18555555555555558</c:v>
                </c:pt>
                <c:pt idx="6">
                  <c:v>0.45444444444444443</c:v>
                </c:pt>
                <c:pt idx="7">
                  <c:v>-0.34222222222222221</c:v>
                </c:pt>
                <c:pt idx="8">
                  <c:v>1.9399999999999997</c:v>
                </c:pt>
                <c:pt idx="9">
                  <c:v>-1.5711111111111111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CB-4224-8C97-4E1908DE5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453712"/>
        <c:axId val="715406336"/>
      </c:lineChart>
      <c:catAx>
        <c:axId val="649453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15406336"/>
        <c:crosses val="autoZero"/>
        <c:auto val="1"/>
        <c:lblAlgn val="ctr"/>
        <c:lblOffset val="100"/>
        <c:noMultiLvlLbl val="0"/>
      </c:catAx>
      <c:valAx>
        <c:axId val="71540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945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464858105418847"/>
          <c:y val="4.1367588212997262E-2"/>
          <c:w val="0.65598817992956049"/>
          <c:h val="7.753678505660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กราฟค่าพิสัย</a:t>
            </a:r>
          </a:p>
        </c:rich>
      </c:tx>
      <c:layout>
        <c:manualLayout>
          <c:xMode val="edge"/>
          <c:yMode val="edge"/>
          <c:x val="8.1106770492288843E-2"/>
          <c:y val="1.291564495130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5.2660163252127488E-2"/>
          <c:y val="0.13780277348653958"/>
          <c:w val="0.94124438009689615"/>
          <c:h val="0.72917589803908867"/>
        </c:manualLayout>
      </c:layout>
      <c:lineChart>
        <c:grouping val="standard"/>
        <c:varyColors val="0"/>
        <c:ser>
          <c:idx val="2"/>
          <c:order val="0"/>
          <c:tx>
            <c:strRef>
              <c:f>'msa-Variables'!$A$79:$B$79</c:f>
              <c:strCache>
                <c:ptCount val="2"/>
                <c:pt idx="0">
                  <c:v>วีระเดช</c:v>
                </c:pt>
              </c:strCache>
            </c:strRef>
          </c:tx>
          <c:spPr>
            <a:ln w="127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'msa-Variables'!$D$79:$M$79</c:f>
              <c:numCache>
                <c:formatCode>0.000</c:formatCode>
                <c:ptCount val="10"/>
                <c:pt idx="0">
                  <c:v>0.35000000000000003</c:v>
                </c:pt>
                <c:pt idx="1">
                  <c:v>0.12</c:v>
                </c:pt>
                <c:pt idx="2">
                  <c:v>0.17000000000000015</c:v>
                </c:pt>
                <c:pt idx="3">
                  <c:v>0.17000000000000004</c:v>
                </c:pt>
                <c:pt idx="4">
                  <c:v>0.12</c:v>
                </c:pt>
                <c:pt idx="5">
                  <c:v>0.22999999999999998</c:v>
                </c:pt>
                <c:pt idx="6">
                  <c:v>0.16000000000000003</c:v>
                </c:pt>
                <c:pt idx="7">
                  <c:v>0.13999999999999999</c:v>
                </c:pt>
                <c:pt idx="8">
                  <c:v>0.2699999999999998</c:v>
                </c:pt>
                <c:pt idx="9">
                  <c:v>0.1100000000000001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32-4028-885B-6633CD38AA11}"/>
            </c:ext>
          </c:extLst>
        </c:ser>
        <c:ser>
          <c:idx val="3"/>
          <c:order val="1"/>
          <c:tx>
            <c:strRef>
              <c:f>'msa-Variables'!$A$80:$B$80</c:f>
              <c:strCache>
                <c:ptCount val="2"/>
                <c:pt idx="0">
                  <c:v>วิชิต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'msa-Variables'!$D$80:$M$80</c:f>
              <c:numCache>
                <c:formatCode>0.000</c:formatCode>
                <c:ptCount val="10"/>
                <c:pt idx="0">
                  <c:v>0.18</c:v>
                </c:pt>
                <c:pt idx="1">
                  <c:v>0.75</c:v>
                </c:pt>
                <c:pt idx="2">
                  <c:v>0.40000000000000013</c:v>
                </c:pt>
                <c:pt idx="3">
                  <c:v>1.02</c:v>
                </c:pt>
                <c:pt idx="4">
                  <c:v>0.72</c:v>
                </c:pt>
                <c:pt idx="5">
                  <c:v>0.42000000000000004</c:v>
                </c:pt>
                <c:pt idx="6">
                  <c:v>0.36</c:v>
                </c:pt>
                <c:pt idx="7">
                  <c:v>0.71</c:v>
                </c:pt>
                <c:pt idx="8">
                  <c:v>0.3899999999999999</c:v>
                </c:pt>
                <c:pt idx="9">
                  <c:v>0.17999999999999994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32-4028-885B-6633CD38AA11}"/>
            </c:ext>
          </c:extLst>
        </c:ser>
        <c:ser>
          <c:idx val="4"/>
          <c:order val="2"/>
          <c:tx>
            <c:strRef>
              <c:f>'msa-Variables'!$A$81:$B$81</c:f>
              <c:strCache>
                <c:ptCount val="2"/>
                <c:pt idx="0">
                  <c:v>รัตนา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'msa-Variables'!$D$81:$M$81</c:f>
              <c:numCache>
                <c:formatCode>0.000</c:formatCode>
                <c:ptCount val="10"/>
                <c:pt idx="0">
                  <c:v>0.19</c:v>
                </c:pt>
                <c:pt idx="1">
                  <c:v>0.41999999999999993</c:v>
                </c:pt>
                <c:pt idx="2">
                  <c:v>0.42000000000000004</c:v>
                </c:pt>
                <c:pt idx="3">
                  <c:v>9.0000000000000011E-2</c:v>
                </c:pt>
                <c:pt idx="4">
                  <c:v>0.3899999999999999</c:v>
                </c:pt>
                <c:pt idx="5">
                  <c:v>0.38000000000000006</c:v>
                </c:pt>
                <c:pt idx="6">
                  <c:v>0.19999999999999998</c:v>
                </c:pt>
                <c:pt idx="7">
                  <c:v>0.10000000000000003</c:v>
                </c:pt>
                <c:pt idx="8">
                  <c:v>0.42000000000000015</c:v>
                </c:pt>
                <c:pt idx="9">
                  <c:v>0.67000000000000015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32-4028-885B-6633CD38AA11}"/>
            </c:ext>
          </c:extLst>
        </c:ser>
        <c:ser>
          <c:idx val="5"/>
          <c:order val="3"/>
          <c:tx>
            <c:strRef>
              <c:f>'msa-Variables'!$A$82:$B$82</c:f>
              <c:strCache>
                <c:ptCount val="2"/>
                <c:pt idx="0">
                  <c:v>0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'msa-Variables'!$D$82:$M$82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32-4028-885B-6633CD38A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453712"/>
        <c:axId val="715406336"/>
      </c:lineChart>
      <c:catAx>
        <c:axId val="649453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15406336"/>
        <c:crosses val="autoZero"/>
        <c:auto val="1"/>
        <c:lblAlgn val="ctr"/>
        <c:lblOffset val="100"/>
        <c:noMultiLvlLbl val="0"/>
      </c:catAx>
      <c:valAx>
        <c:axId val="71540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945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50946481467291"/>
          <c:y val="2.2907742555347055E-2"/>
          <c:w val="0.66916414760366916"/>
          <c:h val="0.101056902211789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h-TH"/>
              <a:t>มีอิทธิพลร่วม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2.9216467463479414E-2"/>
          <c:y val="0.31205810223442476"/>
          <c:w val="0.84577908837092575"/>
          <c:h val="0.541803812553110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'msa-Variables'!$J$88</c:f>
              <c:strCache>
                <c:ptCount val="1"/>
                <c:pt idx="0">
                  <c:v>% of TV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'msa-Variables'!$H$94:$H$98</c:f>
              <c:strCache>
                <c:ptCount val="5"/>
                <c:pt idx="0">
                  <c:v>Repeatability</c:v>
                </c:pt>
                <c:pt idx="1">
                  <c:v>Reproducibility</c:v>
                </c:pt>
                <c:pt idx="2">
                  <c:v>Interaction : Appraiser by Part</c:v>
                </c:pt>
                <c:pt idx="3">
                  <c:v>GRR</c:v>
                </c:pt>
                <c:pt idx="4">
                  <c:v>Parts</c:v>
                </c:pt>
              </c:strCache>
            </c:strRef>
          </c:cat>
          <c:val>
            <c:numRef>
              <c:f>'msa-Variables'!$J$94:$J$98</c:f>
              <c:numCache>
                <c:formatCode>0.000</c:formatCode>
                <c:ptCount val="5"/>
                <c:pt idx="0">
                  <c:v>19.780545090330271</c:v>
                </c:pt>
                <c:pt idx="1">
                  <c:v>21.059965410509534</c:v>
                </c:pt>
                <c:pt idx="2">
                  <c:v>0</c:v>
                </c:pt>
                <c:pt idx="3">
                  <c:v>27.585070656029121</c:v>
                </c:pt>
                <c:pt idx="4">
                  <c:v>96.120049297229784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D-4A99-AC53-F5C85995857A}"/>
            </c:ext>
          </c:extLst>
        </c:ser>
        <c:ser>
          <c:idx val="3"/>
          <c:order val="3"/>
          <c:tx>
            <c:strRef>
              <c:f>'msa-Variables'!$L$88</c:f>
              <c:strCache>
                <c:ptCount val="1"/>
                <c:pt idx="0">
                  <c:v>% Contribution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'msa-Variables'!$H$94:$H$98</c:f>
              <c:strCache>
                <c:ptCount val="5"/>
                <c:pt idx="0">
                  <c:v>Repeatability</c:v>
                </c:pt>
                <c:pt idx="1">
                  <c:v>Reproducibility</c:v>
                </c:pt>
                <c:pt idx="2">
                  <c:v>Interaction : Appraiser by Part</c:v>
                </c:pt>
                <c:pt idx="3">
                  <c:v>GRR</c:v>
                </c:pt>
                <c:pt idx="4">
                  <c:v>Parts</c:v>
                </c:pt>
              </c:strCache>
            </c:strRef>
          </c:cat>
          <c:val>
            <c:numRef>
              <c:f>'msa-Variables'!$L$94:$L$98</c:f>
              <c:numCache>
                <c:formatCode>0.000</c:formatCode>
                <c:ptCount val="5"/>
                <c:pt idx="0">
                  <c:v>3.9126996407058892</c:v>
                </c:pt>
                <c:pt idx="1">
                  <c:v>4.4352214309185785</c:v>
                </c:pt>
                <c:pt idx="2">
                  <c:v>-0.73855984064327995</c:v>
                </c:pt>
                <c:pt idx="3">
                  <c:v>7.6093612309811878</c:v>
                </c:pt>
                <c:pt idx="4">
                  <c:v>92.390638769018821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6D-4A99-AC53-F5C8599585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59864208"/>
        <c:axId val="174490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'msa-Variables'!$I$88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h-TH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'msa-Variables'!$H$94:$H$98</c15:sqref>
                        </c15:formulaRef>
                      </c:ext>
                    </c:extLst>
                    <c:strCache>
                      <c:ptCount val="5"/>
                      <c:pt idx="0">
                        <c:v>Repeatability</c:v>
                      </c:pt>
                      <c:pt idx="1">
                        <c:v>Reproducibility</c:v>
                      </c:pt>
                      <c:pt idx="2">
                        <c:v>Interaction : Appraiser by Part</c:v>
                      </c:pt>
                      <c:pt idx="3">
                        <c:v>GRR</c:v>
                      </c:pt>
                      <c:pt idx="4">
                        <c:v>Parts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'msa-Variables'!$I$94:$I$98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76D-4A99-AC53-F5C85995857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'msa-Variables'!$K$88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h-TH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'msa-Variables'!$H$94:$H$98</c15:sqref>
                        </c15:formulaRef>
                      </c:ext>
                    </c:extLst>
                    <c:strCache>
                      <c:ptCount val="5"/>
                      <c:pt idx="0">
                        <c:v>Repeatability</c:v>
                      </c:pt>
                      <c:pt idx="1">
                        <c:v>Reproducibility</c:v>
                      </c:pt>
                      <c:pt idx="2">
                        <c:v>Interaction : Appraiser by Part</c:v>
                      </c:pt>
                      <c:pt idx="3">
                        <c:v>GRR</c:v>
                      </c:pt>
                      <c:pt idx="4">
                        <c:v>Parts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'msa-Variables'!$K$94:$K$98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76D-4A99-AC53-F5C85995857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'msa-Variables'!$M$88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h-TH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'msa-Variables'!$H$94:$H$98</c15:sqref>
                        </c15:formulaRef>
                      </c:ext>
                    </c:extLst>
                    <c:strCache>
                      <c:ptCount val="5"/>
                      <c:pt idx="0">
                        <c:v>Repeatability</c:v>
                      </c:pt>
                      <c:pt idx="1">
                        <c:v>Reproducibility</c:v>
                      </c:pt>
                      <c:pt idx="2">
                        <c:v>Interaction : Appraiser by Part</c:v>
                      </c:pt>
                      <c:pt idx="3">
                        <c:v>GRR</c:v>
                      </c:pt>
                      <c:pt idx="4">
                        <c:v>Parts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'msa-Variables'!$M$94:$M$98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CF00-40E9-8C0D-FFBD5E98B0F6}"/>
                  </c:ext>
                </c:extLst>
              </c15:ser>
            </c15:filteredBarSeries>
          </c:ext>
        </c:extLst>
      </c:barChart>
      <c:catAx>
        <c:axId val="25986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4490656"/>
        <c:crosses val="autoZero"/>
        <c:auto val="1"/>
        <c:lblAlgn val="ctr"/>
        <c:lblOffset val="100"/>
        <c:noMultiLvlLbl val="0"/>
      </c:catAx>
      <c:valAx>
        <c:axId val="17449065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5986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680499695001381"/>
          <c:y val="0.16420187002132061"/>
          <c:w val="0.33639034066571788"/>
          <c:h val="8.3518473991520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'msa-Variables'!$D$9</c:f>
              <c:strCache>
                <c:ptCount val="1"/>
                <c:pt idx="0">
                  <c:v>1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('msa-Variables'!$Q$10:$Q$12,'msa-Variables'!$Q$15:$Q$17,'msa-Variables'!$Q$20:$Q$22,'msa-Variables'!$Q$25:$Q$27)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xVal>
          <c:yVal>
            <c:numRef>
              <c:f>('msa-Variables'!$D$10:$D$12,'msa-Variables'!$D$15:$D$17,'msa-Variables'!$D$20:$D$22,'msa-Variables'!$D$25:$D$27)</c:f>
              <c:numCache>
                <c:formatCode>0.000</c:formatCode>
                <c:ptCount val="12"/>
                <c:pt idx="0">
                  <c:v>0.28999999999999998</c:v>
                </c:pt>
                <c:pt idx="1">
                  <c:v>0.41</c:v>
                </c:pt>
                <c:pt idx="2">
                  <c:v>0.64</c:v>
                </c:pt>
                <c:pt idx="3">
                  <c:v>0.08</c:v>
                </c:pt>
                <c:pt idx="4">
                  <c:v>0.25</c:v>
                </c:pt>
                <c:pt idx="5">
                  <c:v>7.0000000000000007E-2</c:v>
                </c:pt>
                <c:pt idx="6">
                  <c:v>0.04</c:v>
                </c:pt>
                <c:pt idx="7">
                  <c:v>-0.11</c:v>
                </c:pt>
                <c:pt idx="8">
                  <c:v>-0.15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B3-42BA-B72F-8ED997EA4A99}"/>
            </c:ext>
          </c:extLst>
        </c:ser>
        <c:ser>
          <c:idx val="1"/>
          <c:order val="1"/>
          <c:tx>
            <c:strRef>
              <c:f>'msa-Variables'!$E$9</c:f>
              <c:strCache>
                <c:ptCount val="1"/>
                <c:pt idx="0">
                  <c:v>2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('msa-Variables'!$R$10:$R$12,'msa-Variables'!$R$15:$R$17,'msa-Variables'!$R$20:$R$22,'msa-Variables'!$R$25:$R$27)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xVal>
          <c:yVal>
            <c:numRef>
              <c:f>('msa-Variables'!$E$10:$E$12,'msa-Variables'!$E$15:$E$17,'msa-Variables'!$E$20:$E$22,'msa-Variables'!$E$25:$E$27)</c:f>
              <c:numCache>
                <c:formatCode>0.000</c:formatCode>
                <c:ptCount val="12"/>
                <c:pt idx="0">
                  <c:v>-0.56000000000000005</c:v>
                </c:pt>
                <c:pt idx="1">
                  <c:v>-0.68</c:v>
                </c:pt>
                <c:pt idx="2">
                  <c:v>-0.57999999999999996</c:v>
                </c:pt>
                <c:pt idx="3">
                  <c:v>-0.47</c:v>
                </c:pt>
                <c:pt idx="4">
                  <c:v>-1.22</c:v>
                </c:pt>
                <c:pt idx="5">
                  <c:v>-0.68</c:v>
                </c:pt>
                <c:pt idx="6">
                  <c:v>-1.38</c:v>
                </c:pt>
                <c:pt idx="7">
                  <c:v>-1.1299999999999999</c:v>
                </c:pt>
                <c:pt idx="8">
                  <c:v>-0.96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B3-42BA-B72F-8ED997EA4A99}"/>
            </c:ext>
          </c:extLst>
        </c:ser>
        <c:ser>
          <c:idx val="2"/>
          <c:order val="2"/>
          <c:tx>
            <c:strRef>
              <c:f>'msa-Variables'!$F$9</c:f>
              <c:strCache>
                <c:ptCount val="1"/>
                <c:pt idx="0">
                  <c:v>3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('msa-Variables'!$S$10:$S$12,'msa-Variables'!$S$15:$S$17,'msa-Variables'!$S$20:$S$22,'msa-Variables'!$S$25:$S$27)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xVal>
          <c:yVal>
            <c:numRef>
              <c:f>('msa-Variables'!$F$10:$F$12,'msa-Variables'!$F$15:$F$17,'msa-Variables'!$F$20:$F$22,'msa-Variables'!$F$25:$F$27)</c:f>
              <c:numCache>
                <c:formatCode>0.000</c:formatCode>
                <c:ptCount val="12"/>
                <c:pt idx="0">
                  <c:v>1.34</c:v>
                </c:pt>
                <c:pt idx="1">
                  <c:v>1.17</c:v>
                </c:pt>
                <c:pt idx="2">
                  <c:v>1.27</c:v>
                </c:pt>
                <c:pt idx="3">
                  <c:v>1.19</c:v>
                </c:pt>
                <c:pt idx="4">
                  <c:v>0.94</c:v>
                </c:pt>
                <c:pt idx="5">
                  <c:v>1.34</c:v>
                </c:pt>
                <c:pt idx="6">
                  <c:v>0.88</c:v>
                </c:pt>
                <c:pt idx="7">
                  <c:v>1.0900000000000001</c:v>
                </c:pt>
                <c:pt idx="8">
                  <c:v>0.67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B3-42BA-B72F-8ED997EA4A99}"/>
            </c:ext>
          </c:extLst>
        </c:ser>
        <c:ser>
          <c:idx val="3"/>
          <c:order val="3"/>
          <c:tx>
            <c:strRef>
              <c:f>'msa-Variables'!$G$9</c:f>
              <c:strCache>
                <c:ptCount val="1"/>
                <c:pt idx="0">
                  <c:v>4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('msa-Variables'!$T$10:$T$12,'msa-Variables'!$T$15:$T$17,'msa-Variables'!$T$20:$T$22,'msa-Variables'!$T$25:$T$27)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xVal>
          <c:yVal>
            <c:numRef>
              <c:f>('msa-Variables'!$G$10:$G$12,'msa-Variables'!$G$15:$G$17,'msa-Variables'!$G$20:$G$22,'msa-Variables'!$G$25:$G$27)</c:f>
              <c:numCache>
                <c:formatCode>0.000</c:formatCode>
                <c:ptCount val="12"/>
                <c:pt idx="0">
                  <c:v>0.47</c:v>
                </c:pt>
                <c:pt idx="1">
                  <c:v>0.5</c:v>
                </c:pt>
                <c:pt idx="2">
                  <c:v>0.64</c:v>
                </c:pt>
                <c:pt idx="3">
                  <c:v>0.01</c:v>
                </c:pt>
                <c:pt idx="4">
                  <c:v>1.03</c:v>
                </c:pt>
                <c:pt idx="5">
                  <c:v>0.2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EB3-42BA-B72F-8ED997EA4A99}"/>
            </c:ext>
          </c:extLst>
        </c:ser>
        <c:ser>
          <c:idx val="4"/>
          <c:order val="4"/>
          <c:tx>
            <c:strRef>
              <c:f>'msa-Variables'!$H$9</c:f>
              <c:strCache>
                <c:ptCount val="1"/>
                <c:pt idx="0">
                  <c:v>5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('msa-Variables'!$U$10:$U$12,'msa-Variables'!$U$10:$U$12,'msa-Variables'!$U$15:$U$17,'msa-Variables'!$U$20:$U$22,'msa-Variables'!$U$25:$U$27)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xVal>
          <c:yVal>
            <c:numRef>
              <c:f>('msa-Variables'!$H$10:$H$12,'msa-Variables'!$H$15:$H$17,'msa-Variables'!$H$20:$H$22,'msa-Variables'!$H$25:$H$27)</c:f>
              <c:numCache>
                <c:formatCode>0.000</c:formatCode>
                <c:ptCount val="12"/>
                <c:pt idx="0">
                  <c:v>-0.8</c:v>
                </c:pt>
                <c:pt idx="1">
                  <c:v>-0.92</c:v>
                </c:pt>
                <c:pt idx="2">
                  <c:v>-0.84</c:v>
                </c:pt>
                <c:pt idx="3">
                  <c:v>-0.56000000000000005</c:v>
                </c:pt>
                <c:pt idx="4">
                  <c:v>-1.2</c:v>
                </c:pt>
                <c:pt idx="5">
                  <c:v>-1.28</c:v>
                </c:pt>
                <c:pt idx="6">
                  <c:v>-1.46</c:v>
                </c:pt>
                <c:pt idx="7">
                  <c:v>-1.07</c:v>
                </c:pt>
                <c:pt idx="8">
                  <c:v>-1.45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EB3-42BA-B72F-8ED997EA4A99}"/>
            </c:ext>
          </c:extLst>
        </c:ser>
        <c:ser>
          <c:idx val="5"/>
          <c:order val="5"/>
          <c:tx>
            <c:strRef>
              <c:f>'msa-Variables'!$I$9</c:f>
              <c:strCache>
                <c:ptCount val="1"/>
                <c:pt idx="0">
                  <c:v>6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('msa-Variables'!$V$10:$V$12,'msa-Variables'!$V$15:$V$17,'msa-Variables'!$V$20:$V$22,'msa-Variables'!$V$25:$V$27)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xVal>
          <c:yVal>
            <c:numRef>
              <c:f>('msa-Variables'!$I$10:$I$12,'msa-Variables'!$I$15:$I$17,'msa-Variables'!$I$20:$I$22,'msa-Variables'!$I$25:$I$27)</c:f>
              <c:numCache>
                <c:formatCode>0.000</c:formatCode>
                <c:ptCount val="12"/>
                <c:pt idx="0">
                  <c:v>0.02</c:v>
                </c:pt>
                <c:pt idx="1">
                  <c:v>-0.11</c:v>
                </c:pt>
                <c:pt idx="2">
                  <c:v>-0.21</c:v>
                </c:pt>
                <c:pt idx="3">
                  <c:v>-0.2</c:v>
                </c:pt>
                <c:pt idx="4">
                  <c:v>0.22</c:v>
                </c:pt>
                <c:pt idx="5">
                  <c:v>0.06</c:v>
                </c:pt>
                <c:pt idx="6">
                  <c:v>-0.28999999999999998</c:v>
                </c:pt>
                <c:pt idx="7">
                  <c:v>-0.67</c:v>
                </c:pt>
                <c:pt idx="8">
                  <c:v>-0.49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EB3-42BA-B72F-8ED997EA4A99}"/>
            </c:ext>
          </c:extLst>
        </c:ser>
        <c:ser>
          <c:idx val="6"/>
          <c:order val="6"/>
          <c:tx>
            <c:strRef>
              <c:f>'msa-Variables'!$J$9</c:f>
              <c:strCache>
                <c:ptCount val="1"/>
                <c:pt idx="0">
                  <c:v>7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('msa-Variables'!$W$10:$W$12,'msa-Variables'!$W$15:$W$17,'msa-Variables'!$W$20:$W$22,'msa-Variables'!$W$25:$W$27)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xVal>
          <c:yVal>
            <c:numRef>
              <c:f>('msa-Variables'!$J$10:$J$12,'msa-Variables'!$J$15:$J$17,'msa-Variables'!$J$20:$J$22,'msa-Variables'!$J$25:$J$27)</c:f>
              <c:numCache>
                <c:formatCode>0.000</c:formatCode>
                <c:ptCount val="12"/>
                <c:pt idx="0">
                  <c:v>0.59</c:v>
                </c:pt>
                <c:pt idx="1">
                  <c:v>0.75</c:v>
                </c:pt>
                <c:pt idx="2">
                  <c:v>0.66</c:v>
                </c:pt>
                <c:pt idx="3">
                  <c:v>0.47</c:v>
                </c:pt>
                <c:pt idx="4">
                  <c:v>0.55000000000000004</c:v>
                </c:pt>
                <c:pt idx="5">
                  <c:v>0.83</c:v>
                </c:pt>
                <c:pt idx="6">
                  <c:v>0.02</c:v>
                </c:pt>
                <c:pt idx="7">
                  <c:v>0.01</c:v>
                </c:pt>
                <c:pt idx="8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EB3-42BA-B72F-8ED997EA4A99}"/>
            </c:ext>
          </c:extLst>
        </c:ser>
        <c:ser>
          <c:idx val="7"/>
          <c:order val="7"/>
          <c:tx>
            <c:strRef>
              <c:f>'msa-Variables'!$K$9</c:f>
              <c:strCache>
                <c:ptCount val="1"/>
                <c:pt idx="0">
                  <c:v>8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('msa-Variables'!$X$10:$X$12,'msa-Variables'!$X$15:$X$17,'msa-Variables'!$X$20:$X$22,'msa-Variables'!$X$25:$X$27)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xVal>
          <c:yVal>
            <c:numRef>
              <c:f>('msa-Variables'!$K$10:$K$12,'msa-Variables'!$K$15:$K$17,'msa-Variables'!$K$20:$K$22,'msa-Variables'!$K$25:$K$27)</c:f>
              <c:numCache>
                <c:formatCode>0.000</c:formatCode>
                <c:ptCount val="12"/>
                <c:pt idx="0">
                  <c:v>-0.31</c:v>
                </c:pt>
                <c:pt idx="1">
                  <c:v>-0.2</c:v>
                </c:pt>
                <c:pt idx="2">
                  <c:v>-0.17</c:v>
                </c:pt>
                <c:pt idx="3">
                  <c:v>-0.63</c:v>
                </c:pt>
                <c:pt idx="4">
                  <c:v>0.08</c:v>
                </c:pt>
                <c:pt idx="5">
                  <c:v>-0.34</c:v>
                </c:pt>
                <c:pt idx="6">
                  <c:v>-0.46</c:v>
                </c:pt>
                <c:pt idx="7">
                  <c:v>-0.56000000000000005</c:v>
                </c:pt>
                <c:pt idx="8">
                  <c:v>-0.49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EB3-42BA-B72F-8ED997EA4A99}"/>
            </c:ext>
          </c:extLst>
        </c:ser>
        <c:ser>
          <c:idx val="8"/>
          <c:order val="8"/>
          <c:tx>
            <c:strRef>
              <c:f>'msa-Variables'!$L$9</c:f>
              <c:strCache>
                <c:ptCount val="1"/>
                <c:pt idx="0">
                  <c:v>9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('msa-Variables'!$Y$10:$Y$12,'msa-Variables'!$Y$15:$Y$17,'msa-Variables'!$Y$20:$Y$22,'msa-Variables'!$Y$25:$Y$27)</c:f>
              <c:numCache>
                <c:formatCode>General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xVal>
          <c:yVal>
            <c:numRef>
              <c:f>('msa-Variables'!$L$10:$L$12,'msa-Variables'!$L$15:$L$17,'msa-Variables'!$L$20:$L$22,'msa-Variables'!$L$25:$L$27)</c:f>
              <c:numCache>
                <c:formatCode>0.000</c:formatCode>
                <c:ptCount val="12"/>
                <c:pt idx="0">
                  <c:v>2.2599999999999998</c:v>
                </c:pt>
                <c:pt idx="1">
                  <c:v>1.99</c:v>
                </c:pt>
                <c:pt idx="2">
                  <c:v>2.0099999999999998</c:v>
                </c:pt>
                <c:pt idx="3">
                  <c:v>1.8</c:v>
                </c:pt>
                <c:pt idx="4">
                  <c:v>2.12</c:v>
                </c:pt>
                <c:pt idx="5">
                  <c:v>2.19</c:v>
                </c:pt>
                <c:pt idx="6">
                  <c:v>1.77</c:v>
                </c:pt>
                <c:pt idx="7">
                  <c:v>1.45</c:v>
                </c:pt>
                <c:pt idx="8">
                  <c:v>1.87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EB3-42BA-B72F-8ED997EA4A99}"/>
            </c:ext>
          </c:extLst>
        </c:ser>
        <c:ser>
          <c:idx val="9"/>
          <c:order val="9"/>
          <c:tx>
            <c:strRef>
              <c:f>'msa-Variables'!$M$9</c:f>
              <c:strCache>
                <c:ptCount val="1"/>
                <c:pt idx="0">
                  <c:v>10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('msa-Variables'!$Z$10:$Z$12,'msa-Variables'!$Z$15:$Z$17,'msa-Variables'!$Z$20:$Z$22,'msa-Variables'!$Z$25:$Z$27)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xVal>
          <c:yVal>
            <c:numRef>
              <c:f>('msa-Variables'!$M$10:$M$12,'msa-Variables'!$M$15:$M$17,'msa-Variables'!$M$20:$M$22,'msa-Variables'!$M$25:$M$27)</c:f>
              <c:numCache>
                <c:formatCode>0.000</c:formatCode>
                <c:ptCount val="12"/>
                <c:pt idx="0">
                  <c:v>-1.36</c:v>
                </c:pt>
                <c:pt idx="1">
                  <c:v>-1.25</c:v>
                </c:pt>
                <c:pt idx="2">
                  <c:v>-1.31</c:v>
                </c:pt>
                <c:pt idx="3">
                  <c:v>-1.68</c:v>
                </c:pt>
                <c:pt idx="4">
                  <c:v>-1.62</c:v>
                </c:pt>
                <c:pt idx="5">
                  <c:v>-1.5</c:v>
                </c:pt>
                <c:pt idx="6">
                  <c:v>-1.49</c:v>
                </c:pt>
                <c:pt idx="7">
                  <c:v>-1.77</c:v>
                </c:pt>
                <c:pt idx="8">
                  <c:v>-2.16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EB3-42BA-B72F-8ED997EA4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396208"/>
        <c:axId val="433285088"/>
      </c:scatterChart>
      <c:valAx>
        <c:axId val="492396208"/>
        <c:scaling>
          <c:orientation val="minMax"/>
          <c:max val="11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33285088"/>
        <c:crosses val="autoZero"/>
        <c:crossBetween val="midCat"/>
        <c:majorUnit val="1"/>
      </c:valAx>
      <c:valAx>
        <c:axId val="43328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2396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22659667541559"/>
          <c:y val="0.89409667541557303"/>
          <c:w val="0.8236579177602798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h-TH"/>
              <a:t>ไม่มีอิทธิพลร่วม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2.9216467463479414E-2"/>
          <c:y val="0.31205810223442476"/>
          <c:w val="0.84577908837092575"/>
          <c:h val="0.4528973980627231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'msa-Variables'!$J$88</c:f>
              <c:strCache>
                <c:ptCount val="1"/>
                <c:pt idx="0">
                  <c:v>% of TV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'msa-Variables'!$H$89:$H$92</c:f>
              <c:strCache>
                <c:ptCount val="4"/>
                <c:pt idx="0">
                  <c:v>Repeatability</c:v>
                </c:pt>
                <c:pt idx="1">
                  <c:v>Reproducibility</c:v>
                </c:pt>
                <c:pt idx="2">
                  <c:v>GRR</c:v>
                </c:pt>
                <c:pt idx="3">
                  <c:v>Parts</c:v>
                </c:pt>
              </c:strCache>
            </c:strRef>
          </c:cat>
          <c:val>
            <c:numRef>
              <c:f>'msa-Variables'!$J$89:$J$92</c:f>
              <c:numCache>
                <c:formatCode>0.000</c:formatCode>
                <c:ptCount val="4"/>
                <c:pt idx="0">
                  <c:v>18.421934965852568</c:v>
                </c:pt>
                <c:pt idx="1">
                  <c:v>20.900913368434345</c:v>
                </c:pt>
                <c:pt idx="2">
                  <c:v>27.860650881142366</c:v>
                </c:pt>
                <c:pt idx="3">
                  <c:v>96.040533799428133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6-4DB3-BC7F-3B13BDE4C92F}"/>
            </c:ext>
          </c:extLst>
        </c:ser>
        <c:ser>
          <c:idx val="3"/>
          <c:order val="3"/>
          <c:tx>
            <c:strRef>
              <c:f>'msa-Variables'!$L$88</c:f>
              <c:strCache>
                <c:ptCount val="1"/>
                <c:pt idx="0">
                  <c:v>% Contribution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'msa-Variables'!$H$89:$H$92</c:f>
              <c:strCache>
                <c:ptCount val="4"/>
                <c:pt idx="0">
                  <c:v>Repeatability</c:v>
                </c:pt>
                <c:pt idx="1">
                  <c:v>Reproducibility</c:v>
                </c:pt>
                <c:pt idx="2">
                  <c:v>GRR</c:v>
                </c:pt>
                <c:pt idx="3">
                  <c:v>Parts</c:v>
                </c:pt>
              </c:strCache>
            </c:strRef>
          </c:cat>
          <c:val>
            <c:numRef>
              <c:f>'msa-Variables'!$L$89:$L$92</c:f>
              <c:numCache>
                <c:formatCode>0.000</c:formatCode>
                <c:ptCount val="4"/>
                <c:pt idx="0">
                  <c:v>3.3936768788610143</c:v>
                </c:pt>
                <c:pt idx="1">
                  <c:v>4.3684817963479761</c:v>
                </c:pt>
                <c:pt idx="2">
                  <c:v>7.7621586752089904</c:v>
                </c:pt>
                <c:pt idx="3">
                  <c:v>92.23784132479102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6-4DB3-BC7F-3B13BDE4C92F}"/>
            </c:ext>
          </c:extLst>
        </c:ser>
        <c:ser>
          <c:idx val="4"/>
          <c:order val="4"/>
          <c:tx>
            <c:strRef>
              <c:f>'msa-Variables'!$M$88</c:f>
              <c:strCache>
                <c:ptCount val="1"/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'msa-Variables'!$H$89:$H$92</c:f>
              <c:strCache>
                <c:ptCount val="4"/>
                <c:pt idx="0">
                  <c:v>Repeatability</c:v>
                </c:pt>
                <c:pt idx="1">
                  <c:v>Reproducibility</c:v>
                </c:pt>
                <c:pt idx="2">
                  <c:v>GRR</c:v>
                </c:pt>
                <c:pt idx="3">
                  <c:v>Parts</c:v>
                </c:pt>
              </c:strCache>
            </c:strRef>
          </c:cat>
          <c:val>
            <c:numRef>
              <c:f>'msa-Variables'!$M$89:$M$92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9FD6-4DB3-BC7F-3B13BDE4C9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59864208"/>
        <c:axId val="174490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'msa-Variables'!$I$88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h-TH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'msa-Variables'!$H$89:$H$92</c15:sqref>
                        </c15:formulaRef>
                      </c:ext>
                    </c:extLst>
                    <c:strCache>
                      <c:ptCount val="4"/>
                      <c:pt idx="0">
                        <c:v>Repeatability</c:v>
                      </c:pt>
                      <c:pt idx="1">
                        <c:v>Reproducibility</c:v>
                      </c:pt>
                      <c:pt idx="2">
                        <c:v>GRR</c:v>
                      </c:pt>
                      <c:pt idx="3">
                        <c:v>Parts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'msa-Variables'!$I$89:$I$92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FD6-4DB3-BC7F-3B13BDE4C92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'msa-Variables'!$K$88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h-TH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'msa-Variables'!$H$89:$H$92</c15:sqref>
                        </c15:formulaRef>
                      </c:ext>
                    </c:extLst>
                    <c:strCache>
                      <c:ptCount val="4"/>
                      <c:pt idx="0">
                        <c:v>Repeatability</c:v>
                      </c:pt>
                      <c:pt idx="1">
                        <c:v>Reproducibility</c:v>
                      </c:pt>
                      <c:pt idx="2">
                        <c:v>GRR</c:v>
                      </c:pt>
                      <c:pt idx="3">
                        <c:v>Parts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'msa-Variables'!$K$89:$K$92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FD6-4DB3-BC7F-3B13BDE4C92F}"/>
                  </c:ext>
                </c:extLst>
              </c15:ser>
            </c15:filteredBarSeries>
          </c:ext>
        </c:extLst>
      </c:barChart>
      <c:catAx>
        <c:axId val="25986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4490656"/>
        <c:crosses val="autoZero"/>
        <c:auto val="1"/>
        <c:lblAlgn val="ctr"/>
        <c:lblOffset val="100"/>
        <c:noMultiLvlLbl val="0"/>
      </c:catAx>
      <c:valAx>
        <c:axId val="17449065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5986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71418263952066"/>
          <c:y val="0.15600422831336505"/>
          <c:w val="0.44459777220316898"/>
          <c:h val="8.3350510532280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_xlchart.v1.4</cx:f>
      </cx:numDim>
    </cx:data>
    <cx:data id="1">
      <cx:numDim type="val">
        <cx:f dir="row">_xlchart.v1.5</cx:f>
      </cx:numDim>
    </cx:data>
    <cx:data id="2">
      <cx:numDim type="val">
        <cx:f dir="row">_xlchart.v1.6</cx:f>
      </cx:numDim>
    </cx:data>
    <cx:data id="3">
      <cx:numDim type="val">
        <cx:f dir="row">_xlchart.v1.7</cx:f>
      </cx:numDim>
    </cx:data>
  </cx:chartData>
  <cx:chart>
    <cx:plotArea>
      <cx:plotAreaRegion>
        <cx:series layoutId="boxWhisker" uniqueId="{00000007-4E62-460E-9D27-88093701F83C}">
          <cx:tx>
            <cx:txData>
              <cx:f>_xlchart.v1.0</cx:f>
              <cx:v>วีระเดช</cx:v>
            </cx:txData>
          </cx:tx>
          <cx:spPr>
            <a:solidFill>
              <a:srgbClr val="7030A0"/>
            </a:solidFill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8-4E62-460E-9D27-88093701F83C}">
          <cx:tx>
            <cx:txData>
              <cx:f>_xlchart.v1.1</cx:f>
              <cx:v>วิชิต</cx:v>
            </cx:txData>
          </cx:tx>
          <cx:spPr>
            <a:solidFill>
              <a:srgbClr val="00B050"/>
            </a:solidFill>
            <a:ln>
              <a:solidFill>
                <a:schemeClr val="tx1"/>
              </a:solidFill>
            </a:ln>
          </cx:spPr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00000009-4E62-460E-9D27-88093701F83C}">
          <cx:tx>
            <cx:txData>
              <cx:f>_xlchart.v1.2</cx:f>
              <cx:v>รัตนา</cx:v>
            </cx:txData>
          </cx:tx>
          <cx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  <a:effectLst/>
          </cx:spPr>
          <cx:dataId val="2"/>
          <cx:layoutPr>
            <cx:statistics quartileMethod="exclusive"/>
          </cx:layoutPr>
        </cx:series>
        <cx:series layoutId="boxWhisker" uniqueId="{0000000A-4E62-460E-9D27-88093701F83C}">
          <cx:tx>
            <cx:txData>
              <cx:f>_xlchart.v1.3</cx:f>
              <cx:v>0</cx:v>
            </cx:txData>
          </cx:tx>
          <cx:spPr>
            <a:solidFill>
              <a:schemeClr val="tx1"/>
            </a:solidFill>
            <a:ln>
              <a:solidFill>
                <a:schemeClr val="tx1"/>
              </a:solidFill>
            </a:ln>
          </cx:spPr>
          <cx:dataId val="3"/>
          <cx:layoutPr>
            <cx:statistics quartileMethod="exclusive"/>
          </cx:layoutPr>
        </cx:series>
      </cx:plotAreaRegion>
      <cx:axis id="0" hidden="1">
        <cx:catScaling gapWidth="0"/>
        <cx:tickLabels/>
      </cx:axis>
      <cx:axis id="1">
        <cx:valScaling/>
        <cx:majorGridlines/>
        <cx:min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69</xdr:row>
      <xdr:rowOff>27526</xdr:rowOff>
    </xdr:from>
    <xdr:to>
      <xdr:col>7</xdr:col>
      <xdr:colOff>400050</xdr:colOff>
      <xdr:row>76</xdr:row>
      <xdr:rowOff>256440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A855ED57-EE27-4A67-AAD3-765831E82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432388</xdr:colOff>
      <xdr:row>69</xdr:row>
      <xdr:rowOff>56417</xdr:rowOff>
    </xdr:from>
    <xdr:to>
      <xdr:col>14</xdr:col>
      <xdr:colOff>517071</xdr:colOff>
      <xdr:row>77</xdr:row>
      <xdr:rowOff>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F6848A6A-082B-402A-A234-675838E61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239397</xdr:colOff>
      <xdr:row>86</xdr:row>
      <xdr:rowOff>253317</xdr:rowOff>
    </xdr:from>
    <xdr:to>
      <xdr:col>14</xdr:col>
      <xdr:colOff>501003</xdr:colOff>
      <xdr:row>97</xdr:row>
      <xdr:rowOff>198090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4" name="แผนภูมิ 13">
              <a:extLst>
                <a:ext uri="{FF2B5EF4-FFF2-40B4-BE49-F238E27FC236}">
                  <a16:creationId xmlns:a16="http://schemas.microsoft.com/office/drawing/2014/main" id="{93FE8127-7D8D-441B-92D8-3AC7B25BF6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87597" y="21294042"/>
              <a:ext cx="3747756" cy="28784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แผนภูมินี้ยังไม่พร้อมใช้งานใน Excel เวอร์ชันของคุณ
การแก้ไขรูปร่างนี้หรือการบันทึกเวิร์กบุ๊กนี้เป็นรูปแบบไฟล์อื่นจะทำลายแผนภูมิอย่างถาวร</a:t>
              </a:r>
            </a:p>
          </xdr:txBody>
        </xdr:sp>
      </mc:Fallback>
    </mc:AlternateContent>
    <xdr:clientData/>
  </xdr:twoCellAnchor>
  <xdr:twoCellAnchor>
    <xdr:from>
      <xdr:col>0</xdr:col>
      <xdr:colOff>63393</xdr:colOff>
      <xdr:row>77</xdr:row>
      <xdr:rowOff>53783</xdr:rowOff>
    </xdr:from>
    <xdr:to>
      <xdr:col>8</xdr:col>
      <xdr:colOff>56030</xdr:colOff>
      <xdr:row>86</xdr:row>
      <xdr:rowOff>199379</xdr:rowOff>
    </xdr:to>
    <xdr:graphicFrame macro="">
      <xdr:nvGraphicFramePr>
        <xdr:cNvPr id="17" name="แผนภูมิ 16">
          <a:extLst>
            <a:ext uri="{FF2B5EF4-FFF2-40B4-BE49-F238E27FC236}">
              <a16:creationId xmlns:a16="http://schemas.microsoft.com/office/drawing/2014/main" id="{6840D258-4073-4166-B0EA-2EBB9F518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80353</xdr:colOff>
      <xdr:row>87</xdr:row>
      <xdr:rowOff>2418</xdr:rowOff>
    </xdr:from>
    <xdr:to>
      <xdr:col>8</xdr:col>
      <xdr:colOff>179294</xdr:colOff>
      <xdr:row>97</xdr:row>
      <xdr:rowOff>184166</xdr:rowOff>
    </xdr:to>
    <xdr:graphicFrame macro="">
      <xdr:nvGraphicFramePr>
        <xdr:cNvPr id="24" name="แผนภูมิ 23">
          <a:extLst>
            <a:ext uri="{FF2B5EF4-FFF2-40B4-BE49-F238E27FC236}">
              <a16:creationId xmlns:a16="http://schemas.microsoft.com/office/drawing/2014/main" id="{62EC7105-0F13-4563-A762-AA4AB288F8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112059</xdr:colOff>
      <xdr:row>77</xdr:row>
      <xdr:rowOff>52582</xdr:rowOff>
    </xdr:from>
    <xdr:to>
      <xdr:col>14</xdr:col>
      <xdr:colOff>526677</xdr:colOff>
      <xdr:row>86</xdr:row>
      <xdr:rowOff>203349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FC1BF709-A078-4CB1-B7EF-3FB98F26C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1"/>
  <sheetViews>
    <sheetView showGridLines="0" tabSelected="1" showWhiteSpace="0" view="pageBreakPreview" topLeftCell="A7" zoomScale="85" zoomScaleNormal="85" zoomScaleSheetLayoutView="85" zoomScalePageLayoutView="50" workbookViewId="0">
      <selection activeCell="F43" sqref="F43:H43"/>
    </sheetView>
  </sheetViews>
  <sheetFormatPr defaultColWidth="9.140625" defaultRowHeight="21" x14ac:dyDescent="0.5"/>
  <cols>
    <col min="1" max="3" width="8.7109375" style="1" customWidth="1"/>
    <col min="4" max="13" width="8.7109375" style="59" customWidth="1"/>
    <col min="14" max="15" width="8.7109375" style="1" customWidth="1"/>
    <col min="16" max="16" width="9.140625" style="1"/>
    <col min="17" max="26" width="3.140625" style="2" customWidth="1"/>
    <col min="27" max="28" width="9.140625" style="2"/>
    <col min="29" max="16384" width="9.140625" style="1"/>
  </cols>
  <sheetData>
    <row r="1" spans="1:51" ht="14.25" customHeight="1" x14ac:dyDescent="0.5">
      <c r="A1" s="118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51" ht="7.5" customHeight="1" x14ac:dyDescent="0.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51" ht="16.5" customHeight="1" x14ac:dyDescent="0.45">
      <c r="A3" s="3" t="s">
        <v>29</v>
      </c>
      <c r="B3" s="4"/>
      <c r="C3" s="137" t="s">
        <v>27</v>
      </c>
      <c r="D3" s="137"/>
      <c r="E3" s="138"/>
      <c r="F3" s="5" t="s">
        <v>26</v>
      </c>
      <c r="G3" s="63"/>
      <c r="H3" s="139" t="s">
        <v>25</v>
      </c>
      <c r="I3" s="140"/>
      <c r="J3" s="6" t="s">
        <v>24</v>
      </c>
      <c r="K3" s="139" t="s">
        <v>23</v>
      </c>
      <c r="L3" s="140"/>
      <c r="M3" s="141" t="s">
        <v>22</v>
      </c>
      <c r="N3" s="142"/>
      <c r="O3" s="143"/>
    </row>
    <row r="4" spans="1:51" ht="16.5" customHeight="1" x14ac:dyDescent="0.45">
      <c r="A4" s="3" t="s">
        <v>28</v>
      </c>
      <c r="B4" s="4"/>
      <c r="C4" s="144"/>
      <c r="D4" s="144"/>
      <c r="E4" s="145"/>
      <c r="F4" s="5" t="s">
        <v>21</v>
      </c>
      <c r="G4" s="63"/>
      <c r="H4" s="146" t="s">
        <v>10</v>
      </c>
      <c r="I4" s="146"/>
      <c r="J4" s="6" t="s">
        <v>20</v>
      </c>
      <c r="K4" s="139" t="s">
        <v>19</v>
      </c>
      <c r="L4" s="140"/>
      <c r="M4" s="147"/>
      <c r="N4" s="148"/>
      <c r="O4" s="149"/>
    </row>
    <row r="5" spans="1:51" ht="16.5" customHeight="1" x14ac:dyDescent="0.5">
      <c r="A5" s="7" t="s">
        <v>18</v>
      </c>
      <c r="B5" s="8"/>
      <c r="C5" s="144"/>
      <c r="D5" s="144"/>
      <c r="E5" s="145"/>
      <c r="F5" s="104" t="s">
        <v>17</v>
      </c>
      <c r="G5" s="105"/>
      <c r="H5" s="146" t="s">
        <v>10</v>
      </c>
      <c r="I5" s="146"/>
      <c r="J5" s="6" t="s">
        <v>16</v>
      </c>
      <c r="K5" s="139" t="s">
        <v>15</v>
      </c>
      <c r="L5" s="140"/>
      <c r="M5" s="141" t="s">
        <v>14</v>
      </c>
      <c r="N5" s="142"/>
      <c r="O5" s="143"/>
    </row>
    <row r="6" spans="1:51" ht="16.5" customHeight="1" x14ac:dyDescent="0.5">
      <c r="A6" s="9" t="s">
        <v>45</v>
      </c>
      <c r="B6" s="150">
        <v>3</v>
      </c>
      <c r="C6" s="150"/>
      <c r="D6" s="150"/>
      <c r="E6" s="10" t="s">
        <v>13</v>
      </c>
      <c r="F6" s="11" t="s">
        <v>44</v>
      </c>
      <c r="G6" s="150">
        <v>10</v>
      </c>
      <c r="H6" s="150"/>
      <c r="I6" s="10" t="s">
        <v>12</v>
      </c>
      <c r="J6" s="6" t="s">
        <v>11</v>
      </c>
      <c r="K6" s="139"/>
      <c r="L6" s="140"/>
      <c r="M6" s="151"/>
      <c r="N6" s="152"/>
      <c r="O6" s="153"/>
    </row>
    <row r="7" spans="1:51" ht="16.5" customHeight="1" x14ac:dyDescent="0.5">
      <c r="A7" s="12" t="s">
        <v>9</v>
      </c>
      <c r="B7" s="12"/>
      <c r="C7" s="4"/>
      <c r="D7" s="154"/>
      <c r="E7" s="155"/>
      <c r="F7" s="5" t="s">
        <v>8</v>
      </c>
      <c r="G7" s="63"/>
      <c r="H7" s="156"/>
      <c r="I7" s="157"/>
      <c r="J7" s="5" t="s">
        <v>56</v>
      </c>
      <c r="K7" s="158">
        <v>3</v>
      </c>
      <c r="L7" s="13" t="s">
        <v>7</v>
      </c>
      <c r="M7" s="151"/>
      <c r="N7" s="152"/>
      <c r="O7" s="153"/>
    </row>
    <row r="8" spans="1:51" ht="16.5" customHeight="1" x14ac:dyDescent="0.5">
      <c r="A8" s="108" t="s">
        <v>6</v>
      </c>
      <c r="B8" s="109"/>
      <c r="C8" s="110"/>
      <c r="D8" s="108" t="s">
        <v>5</v>
      </c>
      <c r="E8" s="109"/>
      <c r="F8" s="109"/>
      <c r="G8" s="109"/>
      <c r="H8" s="109"/>
      <c r="I8" s="109"/>
      <c r="J8" s="109"/>
      <c r="K8" s="109"/>
      <c r="L8" s="109"/>
      <c r="M8" s="110"/>
      <c r="N8" s="12"/>
      <c r="O8" s="14"/>
    </row>
    <row r="9" spans="1:51" s="59" customFormat="1" ht="16.5" customHeight="1" x14ac:dyDescent="0.5">
      <c r="A9" s="15" t="s">
        <v>4</v>
      </c>
      <c r="B9" s="16"/>
      <c r="C9" s="17"/>
      <c r="D9" s="16">
        <v>1</v>
      </c>
      <c r="E9" s="16">
        <v>2</v>
      </c>
      <c r="F9" s="16">
        <v>3</v>
      </c>
      <c r="G9" s="16">
        <v>4</v>
      </c>
      <c r="H9" s="16">
        <v>5</v>
      </c>
      <c r="I9" s="16">
        <v>6</v>
      </c>
      <c r="J9" s="16">
        <v>7</v>
      </c>
      <c r="K9" s="16">
        <v>8</v>
      </c>
      <c r="L9" s="16">
        <v>9</v>
      </c>
      <c r="M9" s="16">
        <v>10</v>
      </c>
      <c r="N9" s="16" t="s">
        <v>58</v>
      </c>
      <c r="O9" s="18" t="s">
        <v>59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51" ht="16.5" customHeight="1" x14ac:dyDescent="0.2">
      <c r="A10" s="100" t="str">
        <f>K3</f>
        <v>วีระเดช</v>
      </c>
      <c r="B10" s="101"/>
      <c r="C10" s="19">
        <v>1</v>
      </c>
      <c r="D10" s="159">
        <v>0.28999999999999998</v>
      </c>
      <c r="E10" s="159">
        <v>-0.56000000000000005</v>
      </c>
      <c r="F10" s="159">
        <v>1.34</v>
      </c>
      <c r="G10" s="159">
        <v>0.47</v>
      </c>
      <c r="H10" s="159">
        <v>-0.8</v>
      </c>
      <c r="I10" s="159">
        <v>0.02</v>
      </c>
      <c r="J10" s="159">
        <v>0.59</v>
      </c>
      <c r="K10" s="159">
        <v>-0.31</v>
      </c>
      <c r="L10" s="159">
        <v>2.2599999999999998</v>
      </c>
      <c r="M10" s="159">
        <v>-1.36</v>
      </c>
      <c r="N10" s="20">
        <f>SUM(D10:M10)</f>
        <v>1.9399999999999997</v>
      </c>
      <c r="O10" s="21">
        <f>AVERAGE(D10:M10)</f>
        <v>0.19399999999999998</v>
      </c>
      <c r="Q10" s="2">
        <v>1</v>
      </c>
      <c r="R10" s="2">
        <v>2</v>
      </c>
      <c r="S10" s="2">
        <v>3</v>
      </c>
      <c r="T10" s="2">
        <v>4</v>
      </c>
      <c r="U10" s="2">
        <v>5</v>
      </c>
      <c r="V10" s="2">
        <v>6</v>
      </c>
      <c r="W10" s="2">
        <v>7</v>
      </c>
      <c r="X10" s="2">
        <v>8</v>
      </c>
      <c r="Y10" s="2">
        <v>9</v>
      </c>
      <c r="Z10" s="2">
        <v>10</v>
      </c>
      <c r="AX10" s="59"/>
      <c r="AY10" s="59"/>
    </row>
    <row r="11" spans="1:51" ht="16.5" customHeight="1" x14ac:dyDescent="0.2">
      <c r="A11" s="100"/>
      <c r="B11" s="101"/>
      <c r="C11" s="22">
        <v>2</v>
      </c>
      <c r="D11" s="159">
        <v>0.41</v>
      </c>
      <c r="E11" s="159">
        <v>-0.68</v>
      </c>
      <c r="F11" s="159">
        <v>1.17</v>
      </c>
      <c r="G11" s="159">
        <v>0.5</v>
      </c>
      <c r="H11" s="159">
        <v>-0.92</v>
      </c>
      <c r="I11" s="159">
        <v>-0.11</v>
      </c>
      <c r="J11" s="159">
        <v>0.75</v>
      </c>
      <c r="K11" s="159">
        <v>-0.2</v>
      </c>
      <c r="L11" s="159">
        <v>1.99</v>
      </c>
      <c r="M11" s="159">
        <v>-1.25</v>
      </c>
      <c r="N11" s="20">
        <f t="shared" ref="N11:N12" si="0">SUM(D11:M11)</f>
        <v>1.6600000000000001</v>
      </c>
      <c r="O11" s="21">
        <f t="shared" ref="O11:O12" si="1">AVERAGE(D11:M11)</f>
        <v>0.16600000000000001</v>
      </c>
      <c r="Q11" s="2">
        <v>1</v>
      </c>
      <c r="R11" s="2">
        <v>2</v>
      </c>
      <c r="S11" s="2">
        <v>3</v>
      </c>
      <c r="T11" s="2">
        <v>4</v>
      </c>
      <c r="U11" s="2">
        <v>5</v>
      </c>
      <c r="V11" s="2">
        <v>6</v>
      </c>
      <c r="W11" s="2">
        <v>7</v>
      </c>
      <c r="X11" s="2">
        <v>8</v>
      </c>
      <c r="Y11" s="2">
        <v>9</v>
      </c>
      <c r="Z11" s="2">
        <v>10</v>
      </c>
      <c r="AX11" s="59"/>
      <c r="AY11" s="59"/>
    </row>
    <row r="12" spans="1:51" ht="16.5" customHeight="1" x14ac:dyDescent="0.2">
      <c r="A12" s="100"/>
      <c r="B12" s="101"/>
      <c r="C12" s="23">
        <v>3</v>
      </c>
      <c r="D12" s="159">
        <v>0.64</v>
      </c>
      <c r="E12" s="159">
        <v>-0.57999999999999996</v>
      </c>
      <c r="F12" s="159">
        <v>1.27</v>
      </c>
      <c r="G12" s="159">
        <v>0.64</v>
      </c>
      <c r="H12" s="159">
        <v>-0.84</v>
      </c>
      <c r="I12" s="159">
        <v>-0.21</v>
      </c>
      <c r="J12" s="159">
        <v>0.66</v>
      </c>
      <c r="K12" s="159">
        <v>-0.17</v>
      </c>
      <c r="L12" s="159">
        <v>2.0099999999999998</v>
      </c>
      <c r="M12" s="159">
        <v>-1.31</v>
      </c>
      <c r="N12" s="20">
        <f t="shared" si="0"/>
        <v>2.1100000000000003</v>
      </c>
      <c r="O12" s="21">
        <f t="shared" si="1"/>
        <v>0.21100000000000002</v>
      </c>
      <c r="Q12" s="2">
        <v>1</v>
      </c>
      <c r="R12" s="2">
        <v>2</v>
      </c>
      <c r="S12" s="2">
        <v>3</v>
      </c>
      <c r="T12" s="2">
        <v>4</v>
      </c>
      <c r="U12" s="2">
        <v>5</v>
      </c>
      <c r="V12" s="2">
        <v>6</v>
      </c>
      <c r="W12" s="2">
        <v>7</v>
      </c>
      <c r="X12" s="2">
        <v>8</v>
      </c>
      <c r="Y12" s="2">
        <v>9</v>
      </c>
      <c r="Z12" s="2">
        <v>10</v>
      </c>
      <c r="AX12" s="59"/>
      <c r="AY12" s="59"/>
    </row>
    <row r="13" spans="1:51" s="25" customFormat="1" ht="21.75" customHeight="1" x14ac:dyDescent="0.5">
      <c r="A13" s="102" t="s">
        <v>58</v>
      </c>
      <c r="B13" s="103"/>
      <c r="C13" s="103"/>
      <c r="D13" s="24">
        <f>SUM(D10:D12)</f>
        <v>1.3399999999999999</v>
      </c>
      <c r="E13" s="24">
        <f t="shared" ref="E13:M13" si="2">SUM(E10:E12)</f>
        <v>-1.8200000000000003</v>
      </c>
      <c r="F13" s="24">
        <f t="shared" si="2"/>
        <v>3.78</v>
      </c>
      <c r="G13" s="24">
        <f t="shared" si="2"/>
        <v>1.6099999999999999</v>
      </c>
      <c r="H13" s="24">
        <f t="shared" si="2"/>
        <v>-2.56</v>
      </c>
      <c r="I13" s="24">
        <f t="shared" si="2"/>
        <v>-0.3</v>
      </c>
      <c r="J13" s="24">
        <f t="shared" si="2"/>
        <v>2</v>
      </c>
      <c r="K13" s="24">
        <f t="shared" si="2"/>
        <v>-0.68</v>
      </c>
      <c r="L13" s="24">
        <f t="shared" si="2"/>
        <v>6.26</v>
      </c>
      <c r="M13" s="24">
        <f t="shared" si="2"/>
        <v>-3.9200000000000004</v>
      </c>
      <c r="N13" s="20">
        <f t="shared" ref="N13" si="3">SUM(D13:M13)</f>
        <v>5.7099999999999991</v>
      </c>
      <c r="O13" s="21">
        <f t="shared" ref="O13" si="4">AVERAGE(D13:M13)</f>
        <v>0.57099999999999995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51" s="59" customFormat="1" ht="16.5" customHeight="1" x14ac:dyDescent="0.5">
      <c r="A14" s="15" t="s">
        <v>4</v>
      </c>
      <c r="B14" s="16"/>
      <c r="C14" s="17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  <c r="J14" s="26">
        <v>7</v>
      </c>
      <c r="K14" s="26">
        <v>8</v>
      </c>
      <c r="L14" s="26">
        <v>9</v>
      </c>
      <c r="M14" s="26">
        <v>10</v>
      </c>
      <c r="N14" s="27" t="s">
        <v>58</v>
      </c>
      <c r="O14" s="28" t="s">
        <v>59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51" ht="16.5" customHeight="1" x14ac:dyDescent="0.2">
      <c r="A15" s="100" t="str">
        <f>K4</f>
        <v>วิชิต</v>
      </c>
      <c r="B15" s="101"/>
      <c r="C15" s="19">
        <v>1</v>
      </c>
      <c r="D15" s="159">
        <v>0.08</v>
      </c>
      <c r="E15" s="159">
        <v>-0.47</v>
      </c>
      <c r="F15" s="159">
        <v>1.19</v>
      </c>
      <c r="G15" s="159">
        <v>0.01</v>
      </c>
      <c r="H15" s="159">
        <v>-0.56000000000000005</v>
      </c>
      <c r="I15" s="159">
        <v>-0.2</v>
      </c>
      <c r="J15" s="159">
        <v>0.47</v>
      </c>
      <c r="K15" s="159">
        <v>-0.63</v>
      </c>
      <c r="L15" s="159">
        <v>1.8</v>
      </c>
      <c r="M15" s="159">
        <v>-1.68</v>
      </c>
      <c r="N15" s="20">
        <f>SUM(D15:M15)</f>
        <v>1.0000000000000009E-2</v>
      </c>
      <c r="O15" s="21">
        <f>AVERAGE(D15:M15)</f>
        <v>1.0000000000000009E-3</v>
      </c>
      <c r="Q15" s="2">
        <v>1</v>
      </c>
      <c r="R15" s="2">
        <v>2</v>
      </c>
      <c r="S15" s="2">
        <v>3</v>
      </c>
      <c r="T15" s="2">
        <v>4</v>
      </c>
      <c r="U15" s="2">
        <v>5</v>
      </c>
      <c r="V15" s="2">
        <v>6</v>
      </c>
      <c r="W15" s="2">
        <v>7</v>
      </c>
      <c r="X15" s="2">
        <v>8</v>
      </c>
      <c r="Y15" s="2">
        <v>9</v>
      </c>
      <c r="Z15" s="2">
        <v>10</v>
      </c>
    </row>
    <row r="16" spans="1:51" ht="16.5" customHeight="1" x14ac:dyDescent="0.2">
      <c r="A16" s="100"/>
      <c r="B16" s="101"/>
      <c r="C16" s="22">
        <v>2</v>
      </c>
      <c r="D16" s="159">
        <v>0.25</v>
      </c>
      <c r="E16" s="159">
        <v>-1.22</v>
      </c>
      <c r="F16" s="159">
        <v>0.94</v>
      </c>
      <c r="G16" s="159">
        <v>1.03</v>
      </c>
      <c r="H16" s="159">
        <v>-1.2</v>
      </c>
      <c r="I16" s="159">
        <v>0.22</v>
      </c>
      <c r="J16" s="159">
        <v>0.55000000000000004</v>
      </c>
      <c r="K16" s="159">
        <v>0.08</v>
      </c>
      <c r="L16" s="159">
        <v>2.12</v>
      </c>
      <c r="M16" s="159">
        <v>-1.62</v>
      </c>
      <c r="N16" s="20">
        <f t="shared" ref="N16:N17" si="5">SUM(D16:M16)</f>
        <v>1.1499999999999999</v>
      </c>
      <c r="O16" s="21">
        <f t="shared" ref="O16:O17" si="6">AVERAGE(D16:M16)</f>
        <v>0.11499999999999999</v>
      </c>
      <c r="Q16" s="2">
        <v>1</v>
      </c>
      <c r="R16" s="2">
        <v>2</v>
      </c>
      <c r="S16" s="2">
        <v>3</v>
      </c>
      <c r="T16" s="2">
        <v>4</v>
      </c>
      <c r="U16" s="2">
        <v>5</v>
      </c>
      <c r="V16" s="2">
        <v>6</v>
      </c>
      <c r="W16" s="2">
        <v>7</v>
      </c>
      <c r="X16" s="2">
        <v>8</v>
      </c>
      <c r="Y16" s="2">
        <v>9</v>
      </c>
      <c r="Z16" s="2">
        <v>10</v>
      </c>
    </row>
    <row r="17" spans="1:28" ht="16.5" customHeight="1" x14ac:dyDescent="0.2">
      <c r="A17" s="100"/>
      <c r="B17" s="101"/>
      <c r="C17" s="23">
        <v>3</v>
      </c>
      <c r="D17" s="159">
        <v>7.0000000000000007E-2</v>
      </c>
      <c r="E17" s="159">
        <v>-0.68</v>
      </c>
      <c r="F17" s="159">
        <v>1.34</v>
      </c>
      <c r="G17" s="159">
        <v>0.2</v>
      </c>
      <c r="H17" s="159">
        <v>-1.28</v>
      </c>
      <c r="I17" s="159">
        <v>0.06</v>
      </c>
      <c r="J17" s="159">
        <v>0.83</v>
      </c>
      <c r="K17" s="159">
        <v>-0.34</v>
      </c>
      <c r="L17" s="159">
        <v>2.19</v>
      </c>
      <c r="M17" s="159">
        <v>-1.5</v>
      </c>
      <c r="N17" s="20">
        <f t="shared" si="5"/>
        <v>0.88999999999999968</v>
      </c>
      <c r="O17" s="21">
        <f t="shared" si="6"/>
        <v>8.8999999999999968E-2</v>
      </c>
      <c r="Q17" s="2">
        <v>1</v>
      </c>
      <c r="R17" s="2">
        <v>2</v>
      </c>
      <c r="S17" s="2">
        <v>3</v>
      </c>
      <c r="T17" s="2">
        <v>4</v>
      </c>
      <c r="U17" s="2">
        <v>5</v>
      </c>
      <c r="V17" s="2">
        <v>6</v>
      </c>
      <c r="W17" s="2">
        <v>7</v>
      </c>
      <c r="X17" s="2">
        <v>8</v>
      </c>
      <c r="Y17" s="2">
        <v>9</v>
      </c>
      <c r="Z17" s="2">
        <v>10</v>
      </c>
    </row>
    <row r="18" spans="1:28" s="25" customFormat="1" ht="24.75" customHeight="1" x14ac:dyDescent="0.5">
      <c r="A18" s="102" t="s">
        <v>58</v>
      </c>
      <c r="B18" s="103"/>
      <c r="C18" s="103"/>
      <c r="D18" s="24">
        <f>SUM(D15:D17)</f>
        <v>0.4</v>
      </c>
      <c r="E18" s="24">
        <f t="shared" ref="E18" si="7">SUM(E15:E17)</f>
        <v>-2.37</v>
      </c>
      <c r="F18" s="24">
        <f t="shared" ref="F18" si="8">SUM(F15:F17)</f>
        <v>3.4699999999999998</v>
      </c>
      <c r="G18" s="24">
        <f t="shared" ref="G18" si="9">SUM(G15:G17)</f>
        <v>1.24</v>
      </c>
      <c r="H18" s="24">
        <f t="shared" ref="H18" si="10">SUM(H15:H17)</f>
        <v>-3.04</v>
      </c>
      <c r="I18" s="24">
        <f t="shared" ref="I18" si="11">SUM(I15:I17)</f>
        <v>7.9999999999999988E-2</v>
      </c>
      <c r="J18" s="24">
        <f t="shared" ref="J18" si="12">SUM(J15:J17)</f>
        <v>1.85</v>
      </c>
      <c r="K18" s="24">
        <f t="shared" ref="K18" si="13">SUM(K15:K17)</f>
        <v>-0.89000000000000012</v>
      </c>
      <c r="L18" s="24">
        <f t="shared" ref="L18" si="14">SUM(L15:L17)</f>
        <v>6.1099999999999994</v>
      </c>
      <c r="M18" s="24">
        <f t="shared" ref="M18" si="15">SUM(M15:M17)</f>
        <v>-4.8</v>
      </c>
      <c r="N18" s="20">
        <f t="shared" ref="N18" si="16">SUM(D18:M18)</f>
        <v>2.0499999999999989</v>
      </c>
      <c r="O18" s="21">
        <f t="shared" ref="O18" si="17">AVERAGE(D18:M18)</f>
        <v>0.2049999999999999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59" customFormat="1" ht="16.5" customHeight="1" x14ac:dyDescent="0.5">
      <c r="A19" s="15" t="s">
        <v>4</v>
      </c>
      <c r="B19" s="16"/>
      <c r="C19" s="16"/>
      <c r="D19" s="26">
        <v>1</v>
      </c>
      <c r="E19" s="26">
        <v>2</v>
      </c>
      <c r="F19" s="26">
        <v>3</v>
      </c>
      <c r="G19" s="26">
        <v>4</v>
      </c>
      <c r="H19" s="26">
        <v>5</v>
      </c>
      <c r="I19" s="26">
        <v>6</v>
      </c>
      <c r="J19" s="26">
        <v>7</v>
      </c>
      <c r="K19" s="26">
        <v>8</v>
      </c>
      <c r="L19" s="26">
        <v>9</v>
      </c>
      <c r="M19" s="26">
        <v>10</v>
      </c>
      <c r="N19" s="27" t="s">
        <v>58</v>
      </c>
      <c r="O19" s="28" t="s">
        <v>59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6.5" customHeight="1" x14ac:dyDescent="0.5">
      <c r="A20" s="100" t="str">
        <f>K5</f>
        <v>รัตนา</v>
      </c>
      <c r="B20" s="101"/>
      <c r="C20" s="19">
        <v>1</v>
      </c>
      <c r="D20" s="160">
        <v>0.04</v>
      </c>
      <c r="E20" s="160">
        <v>-1.38</v>
      </c>
      <c r="F20" s="160">
        <v>0.88</v>
      </c>
      <c r="G20" s="160">
        <v>0.14000000000000001</v>
      </c>
      <c r="H20" s="160">
        <v>-1.46</v>
      </c>
      <c r="I20" s="160">
        <v>-0.28999999999999998</v>
      </c>
      <c r="J20" s="160">
        <v>0.02</v>
      </c>
      <c r="K20" s="160">
        <v>-0.46</v>
      </c>
      <c r="L20" s="160">
        <v>1.77</v>
      </c>
      <c r="M20" s="160">
        <v>-1.49</v>
      </c>
      <c r="N20" s="20">
        <f>SUM(D20:M20)</f>
        <v>-2.2299999999999995</v>
      </c>
      <c r="O20" s="21">
        <f>AVERAGE(D20:M20)</f>
        <v>-0.22299999999999995</v>
      </c>
      <c r="Q20" s="2">
        <v>1</v>
      </c>
      <c r="R20" s="2">
        <v>2</v>
      </c>
      <c r="S20" s="2">
        <v>3</v>
      </c>
      <c r="T20" s="2">
        <v>4</v>
      </c>
      <c r="U20" s="2">
        <v>5</v>
      </c>
      <c r="V20" s="2">
        <v>6</v>
      </c>
      <c r="W20" s="2">
        <v>7</v>
      </c>
      <c r="X20" s="2">
        <v>8</v>
      </c>
      <c r="Y20" s="2">
        <v>9</v>
      </c>
      <c r="Z20" s="2">
        <v>10</v>
      </c>
    </row>
    <row r="21" spans="1:28" ht="16.5" customHeight="1" x14ac:dyDescent="0.5">
      <c r="A21" s="100"/>
      <c r="B21" s="101"/>
      <c r="C21" s="22">
        <v>2</v>
      </c>
      <c r="D21" s="160">
        <v>-0.11</v>
      </c>
      <c r="E21" s="160">
        <v>-1.1299999999999999</v>
      </c>
      <c r="F21" s="160">
        <v>1.0900000000000001</v>
      </c>
      <c r="G21" s="160">
        <v>0.2</v>
      </c>
      <c r="H21" s="160">
        <v>-1.07</v>
      </c>
      <c r="I21" s="160">
        <v>-0.67</v>
      </c>
      <c r="J21" s="160">
        <v>0.01</v>
      </c>
      <c r="K21" s="160">
        <v>-0.56000000000000005</v>
      </c>
      <c r="L21" s="160">
        <v>1.45</v>
      </c>
      <c r="M21" s="160">
        <v>-1.77</v>
      </c>
      <c r="N21" s="20">
        <f t="shared" ref="N21:N22" si="18">SUM(D21:M21)</f>
        <v>-2.5600000000000005</v>
      </c>
      <c r="O21" s="21">
        <f t="shared" ref="O21:O22" si="19">AVERAGE(D21:M21)</f>
        <v>-0.25600000000000006</v>
      </c>
      <c r="Q21" s="2">
        <v>1</v>
      </c>
      <c r="R21" s="2">
        <v>2</v>
      </c>
      <c r="S21" s="2">
        <v>3</v>
      </c>
      <c r="T21" s="2">
        <v>4</v>
      </c>
      <c r="U21" s="2">
        <v>5</v>
      </c>
      <c r="V21" s="2">
        <v>6</v>
      </c>
      <c r="W21" s="2">
        <v>7</v>
      </c>
      <c r="X21" s="2">
        <v>8</v>
      </c>
      <c r="Y21" s="2">
        <v>9</v>
      </c>
      <c r="Z21" s="2">
        <v>10</v>
      </c>
    </row>
    <row r="22" spans="1:28" ht="16.5" customHeight="1" x14ac:dyDescent="0.5">
      <c r="A22" s="100"/>
      <c r="B22" s="101"/>
      <c r="C22" s="23">
        <v>3</v>
      </c>
      <c r="D22" s="160">
        <v>-0.15</v>
      </c>
      <c r="E22" s="160">
        <v>-0.96</v>
      </c>
      <c r="F22" s="160">
        <v>0.67</v>
      </c>
      <c r="G22" s="160">
        <v>0.11</v>
      </c>
      <c r="H22" s="160">
        <v>-1.45</v>
      </c>
      <c r="I22" s="160">
        <v>-0.49</v>
      </c>
      <c r="J22" s="160">
        <v>0.21</v>
      </c>
      <c r="K22" s="160">
        <v>-0.49</v>
      </c>
      <c r="L22" s="160">
        <v>1.87</v>
      </c>
      <c r="M22" s="160">
        <v>-2.16</v>
      </c>
      <c r="N22" s="20">
        <f t="shared" si="18"/>
        <v>-2.84</v>
      </c>
      <c r="O22" s="21">
        <f t="shared" si="19"/>
        <v>-0.28399999999999997</v>
      </c>
      <c r="Q22" s="2">
        <v>1</v>
      </c>
      <c r="R22" s="2">
        <v>2</v>
      </c>
      <c r="S22" s="2">
        <v>3</v>
      </c>
      <c r="T22" s="2">
        <v>4</v>
      </c>
      <c r="U22" s="2">
        <v>5</v>
      </c>
      <c r="V22" s="2">
        <v>6</v>
      </c>
      <c r="W22" s="2">
        <v>7</v>
      </c>
      <c r="X22" s="2">
        <v>8</v>
      </c>
      <c r="Y22" s="2">
        <v>9</v>
      </c>
      <c r="Z22" s="2">
        <v>10</v>
      </c>
    </row>
    <row r="23" spans="1:28" s="29" customFormat="1" ht="24.75" customHeight="1" x14ac:dyDescent="0.5">
      <c r="A23" s="102" t="s">
        <v>58</v>
      </c>
      <c r="B23" s="103"/>
      <c r="C23" s="103"/>
      <c r="D23" s="24">
        <f>SUM(D20:D22)</f>
        <v>-0.22</v>
      </c>
      <c r="E23" s="24">
        <f t="shared" ref="E23" si="20">SUM(E20:E22)</f>
        <v>-3.4699999999999998</v>
      </c>
      <c r="F23" s="24">
        <f t="shared" ref="F23" si="21">SUM(F20:F22)</f>
        <v>2.64</v>
      </c>
      <c r="G23" s="24">
        <f t="shared" ref="G23" si="22">SUM(G20:G22)</f>
        <v>0.45</v>
      </c>
      <c r="H23" s="24">
        <f t="shared" ref="H23" si="23">SUM(H20:H22)</f>
        <v>-3.9800000000000004</v>
      </c>
      <c r="I23" s="24">
        <f t="shared" ref="I23" si="24">SUM(I20:I22)</f>
        <v>-1.45</v>
      </c>
      <c r="J23" s="24">
        <f t="shared" ref="J23" si="25">SUM(J20:J22)</f>
        <v>0.24</v>
      </c>
      <c r="K23" s="24">
        <f t="shared" ref="K23" si="26">SUM(K20:K22)</f>
        <v>-1.51</v>
      </c>
      <c r="L23" s="24">
        <f t="shared" ref="L23" si="27">SUM(L20:L22)</f>
        <v>5.09</v>
      </c>
      <c r="M23" s="24">
        <f t="shared" ref="M23" si="28">SUM(M20:M22)</f>
        <v>-5.42</v>
      </c>
      <c r="N23" s="20">
        <f t="shared" ref="N23" si="29">SUM(D23:M23)</f>
        <v>-7.63</v>
      </c>
      <c r="O23" s="21">
        <f t="shared" ref="O23" si="30">AVERAGE(D23:M23)</f>
        <v>-0.76300000000000001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6.5" customHeight="1" x14ac:dyDescent="0.5">
      <c r="A24" s="15" t="s">
        <v>4</v>
      </c>
      <c r="B24" s="16"/>
      <c r="C24" s="16"/>
      <c r="D24" s="26">
        <v>1</v>
      </c>
      <c r="E24" s="26">
        <v>2</v>
      </c>
      <c r="F24" s="26">
        <v>3</v>
      </c>
      <c r="G24" s="26">
        <v>4</v>
      </c>
      <c r="H24" s="26">
        <v>5</v>
      </c>
      <c r="I24" s="26">
        <v>6</v>
      </c>
      <c r="J24" s="26">
        <v>7</v>
      </c>
      <c r="K24" s="26">
        <v>8</v>
      </c>
      <c r="L24" s="26">
        <v>9</v>
      </c>
      <c r="M24" s="26">
        <v>10</v>
      </c>
      <c r="N24" s="27" t="s">
        <v>58</v>
      </c>
      <c r="O24" s="28" t="s">
        <v>59</v>
      </c>
    </row>
    <row r="25" spans="1:28" ht="16.5" customHeight="1" x14ac:dyDescent="0.5">
      <c r="A25" s="100">
        <f>K6</f>
        <v>0</v>
      </c>
      <c r="B25" s="101"/>
      <c r="C25" s="19">
        <v>1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20">
        <f>SUM(D25:M25)</f>
        <v>0</v>
      </c>
      <c r="O25" s="21" t="e">
        <f>AVERAGE(D25:M25)</f>
        <v>#DIV/0!</v>
      </c>
      <c r="Q25" s="2">
        <v>1</v>
      </c>
      <c r="R25" s="2">
        <v>2</v>
      </c>
      <c r="S25" s="2">
        <v>3</v>
      </c>
      <c r="T25" s="2">
        <v>4</v>
      </c>
      <c r="U25" s="2">
        <v>5</v>
      </c>
      <c r="V25" s="2">
        <v>6</v>
      </c>
      <c r="W25" s="2">
        <v>7</v>
      </c>
      <c r="X25" s="2">
        <v>8</v>
      </c>
      <c r="Y25" s="2">
        <v>9</v>
      </c>
      <c r="Z25" s="2">
        <v>10</v>
      </c>
    </row>
    <row r="26" spans="1:28" ht="16.5" customHeight="1" x14ac:dyDescent="0.5">
      <c r="A26" s="100"/>
      <c r="B26" s="101"/>
      <c r="C26" s="22">
        <v>2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20">
        <f t="shared" ref="N26" si="31">SUM(D26:M26)</f>
        <v>0</v>
      </c>
      <c r="O26" s="21" t="e">
        <f t="shared" ref="O26" si="32">AVERAGE(D26:M26)</f>
        <v>#DIV/0!</v>
      </c>
      <c r="Q26" s="2">
        <v>1</v>
      </c>
      <c r="R26" s="2">
        <v>2</v>
      </c>
      <c r="S26" s="2">
        <v>3</v>
      </c>
      <c r="T26" s="2">
        <v>4</v>
      </c>
      <c r="U26" s="2">
        <v>5</v>
      </c>
      <c r="V26" s="2">
        <v>6</v>
      </c>
      <c r="W26" s="2">
        <v>7</v>
      </c>
      <c r="X26" s="2">
        <v>8</v>
      </c>
      <c r="Y26" s="2">
        <v>9</v>
      </c>
      <c r="Z26" s="2">
        <v>10</v>
      </c>
    </row>
    <row r="27" spans="1:28" ht="16.5" customHeight="1" x14ac:dyDescent="0.5">
      <c r="A27" s="100"/>
      <c r="B27" s="101"/>
      <c r="C27" s="23">
        <v>3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20">
        <f>SUM(D27:M27)</f>
        <v>0</v>
      </c>
      <c r="O27" s="21" t="e">
        <f>AVERAGE(D27:M27)</f>
        <v>#DIV/0!</v>
      </c>
      <c r="Q27" s="2">
        <v>1</v>
      </c>
      <c r="R27" s="2">
        <v>2</v>
      </c>
      <c r="S27" s="2">
        <v>3</v>
      </c>
      <c r="T27" s="2">
        <v>4</v>
      </c>
      <c r="U27" s="2">
        <v>5</v>
      </c>
      <c r="V27" s="2">
        <v>6</v>
      </c>
      <c r="W27" s="2">
        <v>7</v>
      </c>
      <c r="X27" s="2">
        <v>8</v>
      </c>
      <c r="Y27" s="2">
        <v>9</v>
      </c>
      <c r="Z27" s="2">
        <v>10</v>
      </c>
    </row>
    <row r="28" spans="1:28" s="25" customFormat="1" ht="24.75" customHeight="1" x14ac:dyDescent="0.5">
      <c r="A28" s="102" t="s">
        <v>58</v>
      </c>
      <c r="B28" s="103"/>
      <c r="C28" s="103"/>
      <c r="D28" s="24">
        <f>SUM(D25:D27)</f>
        <v>0</v>
      </c>
      <c r="E28" s="24">
        <f t="shared" ref="E28" si="33">SUM(E25:E27)</f>
        <v>0</v>
      </c>
      <c r="F28" s="24">
        <f t="shared" ref="F28" si="34">SUM(F25:F27)</f>
        <v>0</v>
      </c>
      <c r="G28" s="24">
        <f t="shared" ref="G28" si="35">SUM(G25:G27)</f>
        <v>0</v>
      </c>
      <c r="H28" s="24">
        <f t="shared" ref="H28" si="36">SUM(H25:H27)</f>
        <v>0</v>
      </c>
      <c r="I28" s="24">
        <f t="shared" ref="I28" si="37">SUM(I25:I27)</f>
        <v>0</v>
      </c>
      <c r="J28" s="24">
        <f t="shared" ref="J28" si="38">SUM(J25:J27)</f>
        <v>0</v>
      </c>
      <c r="K28" s="24">
        <f t="shared" ref="K28" si="39">SUM(K25:K27)</f>
        <v>0</v>
      </c>
      <c r="L28" s="24">
        <f t="shared" ref="L28" si="40">SUM(L25:L27)</f>
        <v>0</v>
      </c>
      <c r="M28" s="24">
        <f t="shared" ref="M28" si="41">SUM(M25:M27)</f>
        <v>0</v>
      </c>
      <c r="N28" s="20">
        <f>SUM(D28:M28)</f>
        <v>0</v>
      </c>
      <c r="O28" s="21">
        <f>AVERAGE(D28:M28)</f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5.25" customHeight="1" x14ac:dyDescent="0.5">
      <c r="A29" s="30"/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4"/>
    </row>
    <row r="30" spans="1:28" ht="19.5" customHeight="1" thickBot="1" x14ac:dyDescent="0.55000000000000004">
      <c r="A30" s="112" t="s">
        <v>58</v>
      </c>
      <c r="B30" s="113"/>
      <c r="C30" s="113"/>
      <c r="D30" s="35">
        <f>SUM(D10,D11,D12,D15,D16,D17,D20,D21,D22,D25,D26,D27)</f>
        <v>1.52</v>
      </c>
      <c r="E30" s="35">
        <f t="shared" ref="E30:M30" si="42">SUM(E10,E11,E12,E15,E16,E17,E20,E21,E22,E25,E26,E27)</f>
        <v>-7.6599999999999993</v>
      </c>
      <c r="F30" s="35">
        <f t="shared" si="42"/>
        <v>9.89</v>
      </c>
      <c r="G30" s="35">
        <f t="shared" si="42"/>
        <v>3.3000000000000003</v>
      </c>
      <c r="H30" s="35">
        <f t="shared" si="42"/>
        <v>-9.58</v>
      </c>
      <c r="I30" s="35">
        <f t="shared" si="42"/>
        <v>-1.6700000000000002</v>
      </c>
      <c r="J30" s="35">
        <f t="shared" si="42"/>
        <v>4.09</v>
      </c>
      <c r="K30" s="35">
        <f t="shared" si="42"/>
        <v>-3.08</v>
      </c>
      <c r="L30" s="35">
        <f t="shared" si="42"/>
        <v>17.459999999999997</v>
      </c>
      <c r="M30" s="35">
        <f t="shared" si="42"/>
        <v>-14.14</v>
      </c>
      <c r="N30" s="35">
        <f>SUM(N10,N11,N12,N15,N16,N17,N20,N21,N22,N25,N26,N27)</f>
        <v>0.12999999999999901</v>
      </c>
      <c r="O30" s="36"/>
    </row>
    <row r="31" spans="1:28" ht="19.5" customHeight="1" thickTop="1" thickBot="1" x14ac:dyDescent="0.55000000000000004">
      <c r="A31" s="112" t="s">
        <v>59</v>
      </c>
      <c r="B31" s="113"/>
      <c r="C31" s="113"/>
      <c r="D31" s="35">
        <f>AVERAGE(D10,D11,D12,D15,D16,D17,D20,D21,D22,D25,D26,D27)</f>
        <v>0.16888888888888889</v>
      </c>
      <c r="E31" s="35">
        <f t="shared" ref="E31:M31" si="43">AVERAGE(E10,E11,E12,E15,E16,E17,E20,E21,E22,E25,E26,E27)</f>
        <v>-0.85111111111111104</v>
      </c>
      <c r="F31" s="35">
        <f t="shared" si="43"/>
        <v>1.098888888888889</v>
      </c>
      <c r="G31" s="35">
        <f t="shared" si="43"/>
        <v>0.3666666666666667</v>
      </c>
      <c r="H31" s="35">
        <f t="shared" si="43"/>
        <v>-1.0644444444444445</v>
      </c>
      <c r="I31" s="35">
        <f t="shared" si="43"/>
        <v>-0.18555555555555558</v>
      </c>
      <c r="J31" s="35">
        <f t="shared" si="43"/>
        <v>0.45444444444444443</v>
      </c>
      <c r="K31" s="35">
        <f t="shared" si="43"/>
        <v>-0.34222222222222221</v>
      </c>
      <c r="L31" s="35">
        <f t="shared" si="43"/>
        <v>1.9399999999999997</v>
      </c>
      <c r="M31" s="35">
        <f t="shared" si="43"/>
        <v>-1.5711111111111111</v>
      </c>
      <c r="N31" s="37"/>
      <c r="O31" s="36"/>
    </row>
    <row r="32" spans="1:28" ht="4.5" customHeight="1" thickTop="1" x14ac:dyDescent="0.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8"/>
      <c r="O32" s="39"/>
    </row>
    <row r="33" spans="1:16" ht="14.25" customHeight="1" x14ac:dyDescent="0.5">
      <c r="A33" s="121" t="s">
        <v>46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6" ht="14.25" customHeight="1" x14ac:dyDescent="0.5">
      <c r="A34" s="121" t="s">
        <v>55</v>
      </c>
      <c r="B34" s="122"/>
      <c r="C34" s="122"/>
      <c r="D34" s="122"/>
      <c r="E34" s="122"/>
      <c r="F34" s="122"/>
      <c r="G34" s="122"/>
      <c r="H34" s="122"/>
      <c r="I34" s="40"/>
      <c r="J34" s="70" t="s">
        <v>61</v>
      </c>
      <c r="K34" s="70"/>
      <c r="L34" s="70"/>
      <c r="M34" s="70"/>
      <c r="N34" s="70"/>
      <c r="O34" s="71"/>
    </row>
    <row r="35" spans="1:16" ht="21" customHeight="1" x14ac:dyDescent="0.5">
      <c r="A35" s="111" t="s">
        <v>31</v>
      </c>
      <c r="B35" s="106"/>
      <c r="C35" s="106"/>
      <c r="D35" s="76" t="s">
        <v>60</v>
      </c>
      <c r="E35" s="76"/>
      <c r="F35" s="115" t="s">
        <v>49</v>
      </c>
      <c r="G35" s="115"/>
      <c r="H35" s="115" t="s">
        <v>48</v>
      </c>
      <c r="I35" s="115"/>
      <c r="J35" s="115" t="s">
        <v>50</v>
      </c>
      <c r="K35" s="115"/>
      <c r="L35" s="115" t="s">
        <v>32</v>
      </c>
      <c r="M35" s="115"/>
      <c r="N35" s="115" t="s">
        <v>33</v>
      </c>
      <c r="O35" s="120"/>
    </row>
    <row r="36" spans="1:16" ht="21" customHeight="1" x14ac:dyDescent="0.5">
      <c r="A36" s="127" t="s">
        <v>51</v>
      </c>
      <c r="B36" s="88"/>
      <c r="C36" s="88"/>
      <c r="D36" s="128">
        <f>K7-1</f>
        <v>2</v>
      </c>
      <c r="E36" s="128"/>
      <c r="F36" s="107">
        <f>((SUMSQ(N13,N18,N23,N28))/(G6*B6))-(N30^2/(G6*K7*B6))</f>
        <v>3.167262222222222</v>
      </c>
      <c r="G36" s="107"/>
      <c r="H36" s="95">
        <f>F36/D36</f>
        <v>1.583631111111111</v>
      </c>
      <c r="I36" s="95"/>
      <c r="J36" s="114">
        <f>H36/H38</f>
        <v>79.406049200832385</v>
      </c>
      <c r="K36" s="114"/>
      <c r="L36" s="114">
        <f>FDIST(J36,D36,D39)</f>
        <v>1.3880259345957423E-17</v>
      </c>
      <c r="M36" s="114"/>
      <c r="N36" s="114">
        <f>_xlfn.F.INV.RT(N40,D36,D39)</f>
        <v>3.1504113105827263</v>
      </c>
      <c r="O36" s="119"/>
    </row>
    <row r="37" spans="1:16" ht="21" customHeight="1" x14ac:dyDescent="0.5">
      <c r="A37" s="127" t="s">
        <v>53</v>
      </c>
      <c r="B37" s="88"/>
      <c r="C37" s="88"/>
      <c r="D37" s="128">
        <f>G6-1</f>
        <v>9</v>
      </c>
      <c r="E37" s="128"/>
      <c r="F37" s="107">
        <f>((SUMSQ(D30,E30,F30,G30,H30,I30,J30,K30,L30,M30))/(K7*B6))-(N30^2/(G6*K7*B6))</f>
        <v>88.361934444444444</v>
      </c>
      <c r="G37" s="107"/>
      <c r="H37" s="95">
        <f t="shared" ref="H37:H39" si="44">F37/D37</f>
        <v>9.8179927160493818</v>
      </c>
      <c r="I37" s="95"/>
      <c r="J37" s="114">
        <f>H37/H38</f>
        <v>492.29142266410815</v>
      </c>
      <c r="K37" s="114"/>
      <c r="L37" s="114">
        <f>FDIST(J37,D37,D39)</f>
        <v>9.312843505448707E-53</v>
      </c>
      <c r="M37" s="114"/>
      <c r="N37" s="114">
        <f>_xlfn.F.INV.RT(N40,D37,D39)</f>
        <v>2.0400980554764687</v>
      </c>
      <c r="O37" s="119"/>
    </row>
    <row r="38" spans="1:16" ht="21" customHeight="1" x14ac:dyDescent="0.5">
      <c r="A38" s="127" t="s">
        <v>52</v>
      </c>
      <c r="B38" s="88"/>
      <c r="C38" s="88"/>
      <c r="D38" s="129">
        <f>D36*D37</f>
        <v>18</v>
      </c>
      <c r="E38" s="129"/>
      <c r="F38" s="107">
        <f>((SUMSQ(D13:M13,D18:M18,D23:M23,D28:M28))/B6)-F37-F36-(N30^2/(G6*K7*B6))</f>
        <v>0.358982222222198</v>
      </c>
      <c r="G38" s="107"/>
      <c r="H38" s="95">
        <f t="shared" si="44"/>
        <v>1.9943456790122112E-2</v>
      </c>
      <c r="I38" s="95"/>
      <c r="J38" s="93">
        <f>H38/$H$39</f>
        <v>0.43372103013506308</v>
      </c>
      <c r="K38" s="93"/>
      <c r="L38" s="114">
        <f>FDIST(J38,D38,D39)</f>
        <v>0.97410640432905848</v>
      </c>
      <c r="M38" s="114"/>
      <c r="N38" s="114">
        <f>_xlfn.F.INV.RT(N40,D38,D39)</f>
        <v>1.778446085327736</v>
      </c>
      <c r="O38" s="119"/>
    </row>
    <row r="39" spans="1:16" ht="21" customHeight="1" x14ac:dyDescent="0.5">
      <c r="A39" s="127" t="s">
        <v>54</v>
      </c>
      <c r="B39" s="88"/>
      <c r="C39" s="88"/>
      <c r="D39" s="128">
        <f>(G6*K7)*(B6-1)</f>
        <v>60</v>
      </c>
      <c r="E39" s="128"/>
      <c r="F39" s="107">
        <f>F40-(F36+F37+F38)</f>
        <v>2.7589333333334025</v>
      </c>
      <c r="G39" s="107"/>
      <c r="H39" s="95">
        <f t="shared" si="44"/>
        <v>4.5982222222223375E-2</v>
      </c>
      <c r="I39" s="95"/>
      <c r="J39" s="93"/>
      <c r="K39" s="93"/>
      <c r="L39" s="114"/>
      <c r="M39" s="114"/>
      <c r="N39" s="114"/>
      <c r="O39" s="119"/>
    </row>
    <row r="40" spans="1:16" ht="21" customHeight="1" x14ac:dyDescent="0.5">
      <c r="A40" s="127" t="s">
        <v>34</v>
      </c>
      <c r="B40" s="88"/>
      <c r="C40" s="88"/>
      <c r="D40" s="128">
        <f>(G6*K7*B6)-1</f>
        <v>89</v>
      </c>
      <c r="E40" s="128"/>
      <c r="F40" s="107">
        <f>SUMSQ(D10:M12,D15:M17,D20:M22,D25:M27)-SUM(N13,N18,N23,N28)^2/(G6*K7*B6)</f>
        <v>94.647112222222262</v>
      </c>
      <c r="G40" s="107"/>
      <c r="H40" s="60"/>
      <c r="I40" s="60"/>
      <c r="J40" s="93"/>
      <c r="K40" s="93"/>
      <c r="L40" s="131" t="s">
        <v>47</v>
      </c>
      <c r="M40" s="131"/>
      <c r="N40" s="125">
        <v>0.05</v>
      </c>
      <c r="O40" s="126"/>
    </row>
    <row r="41" spans="1:16" ht="21" customHeight="1" x14ac:dyDescent="0.5">
      <c r="A41" s="61"/>
      <c r="B41" s="62"/>
      <c r="C41" s="64" t="str">
        <f>A38</f>
        <v>Interaction : Appraiser by Part</v>
      </c>
      <c r="D41" s="64" t="str">
        <f>A36</f>
        <v>Factor A : Appraiser</v>
      </c>
      <c r="E41" s="64" t="str">
        <f>A37</f>
        <v>Factor B : Part</v>
      </c>
      <c r="F41" s="64"/>
      <c r="G41" s="64"/>
      <c r="H41" s="64"/>
      <c r="I41" s="64"/>
      <c r="J41" s="64"/>
      <c r="K41" s="64"/>
      <c r="L41" s="64"/>
      <c r="M41" s="64"/>
      <c r="N41" s="64">
        <f>D37</f>
        <v>9</v>
      </c>
      <c r="O41" s="41"/>
    </row>
    <row r="42" spans="1:16" ht="21" customHeight="1" x14ac:dyDescent="0.5">
      <c r="A42" s="84" t="s">
        <v>3</v>
      </c>
      <c r="B42" s="85"/>
      <c r="C42" s="65" t="str">
        <f>IF(AND(L38&gt;=N40,J38&lt;N38),"X","")</f>
        <v>X</v>
      </c>
      <c r="D42" s="65" t="str">
        <f>IF(AND(L36&gt;=N40,J36&lt;N36),"X","")</f>
        <v/>
      </c>
      <c r="E42" s="65" t="str">
        <f>IF(AND(L37&gt;=N40,J37&lt;N37),"X","")</f>
        <v/>
      </c>
      <c r="F42" s="86" t="s">
        <v>65</v>
      </c>
      <c r="G42" s="87"/>
      <c r="H42" s="87"/>
      <c r="I42" s="88" t="s">
        <v>67</v>
      </c>
      <c r="J42" s="88"/>
      <c r="K42" s="88"/>
      <c r="L42" s="88"/>
      <c r="M42" s="88"/>
      <c r="N42" s="88"/>
      <c r="O42" s="89"/>
    </row>
    <row r="43" spans="1:16" ht="21" customHeight="1" x14ac:dyDescent="0.5">
      <c r="A43" s="84"/>
      <c r="B43" s="85"/>
      <c r="C43" s="65" t="str">
        <f>IF(AND(L38&lt;N40,J38&gt;=N38),"X","")</f>
        <v/>
      </c>
      <c r="D43" s="65" t="str">
        <f>IF(AND(L36&lt;N40,J36&gt;=N36),"X","")</f>
        <v>X</v>
      </c>
      <c r="E43" s="65" t="str">
        <f>IF(AND(L37&lt;N40,J37&gt;=N37),"X","")</f>
        <v>X</v>
      </c>
      <c r="F43" s="86" t="s">
        <v>66</v>
      </c>
      <c r="G43" s="87"/>
      <c r="H43" s="87"/>
      <c r="I43" s="88" t="s">
        <v>68</v>
      </c>
      <c r="J43" s="88"/>
      <c r="K43" s="88"/>
      <c r="L43" s="88"/>
      <c r="M43" s="88"/>
      <c r="N43" s="88"/>
      <c r="O43" s="89"/>
      <c r="P43" s="42"/>
    </row>
    <row r="44" spans="1:16" ht="20.25" customHeight="1" x14ac:dyDescent="0.5">
      <c r="A44" s="72" t="s">
        <v>69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42"/>
    </row>
    <row r="45" spans="1:16" ht="20.25" customHeight="1" x14ac:dyDescent="0.5">
      <c r="A45" s="72" t="s">
        <v>70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42"/>
    </row>
    <row r="46" spans="1:16" ht="21" customHeight="1" x14ac:dyDescent="0.5">
      <c r="A46" s="121" t="s">
        <v>63</v>
      </c>
      <c r="B46" s="122"/>
      <c r="C46" s="122"/>
      <c r="D46" s="122"/>
      <c r="E46" s="122"/>
      <c r="F46" s="122"/>
      <c r="G46" s="122"/>
      <c r="H46" s="122"/>
      <c r="I46" s="129"/>
      <c r="J46" s="129"/>
      <c r="K46" s="129"/>
      <c r="L46" s="129"/>
      <c r="M46" s="129"/>
      <c r="N46" s="129"/>
      <c r="O46" s="132"/>
    </row>
    <row r="47" spans="1:16" ht="21" customHeight="1" x14ac:dyDescent="0.5">
      <c r="A47" s="111" t="s">
        <v>34</v>
      </c>
      <c r="B47" s="106"/>
      <c r="C47" s="106"/>
      <c r="D47" s="106" t="s">
        <v>35</v>
      </c>
      <c r="E47" s="106"/>
      <c r="F47" s="106" t="s">
        <v>36</v>
      </c>
      <c r="G47" s="106"/>
      <c r="H47" s="106" t="s">
        <v>37</v>
      </c>
      <c r="I47" s="106"/>
      <c r="J47" s="106" t="s">
        <v>38</v>
      </c>
      <c r="K47" s="106"/>
      <c r="L47" s="106" t="s">
        <v>39</v>
      </c>
      <c r="M47" s="106"/>
      <c r="N47" s="43"/>
      <c r="O47" s="44"/>
    </row>
    <row r="48" spans="1:16" ht="21" customHeight="1" x14ac:dyDescent="0.5">
      <c r="A48" s="124" t="s">
        <v>40</v>
      </c>
      <c r="B48" s="114"/>
      <c r="C48" s="114"/>
      <c r="D48" s="95">
        <f>IF(H39&gt;0,(F38+F39)/(D38+D39),0)</f>
        <v>3.9973276353276931E-2</v>
      </c>
      <c r="E48" s="95"/>
      <c r="F48" s="95">
        <f>D48^0.5</f>
        <v>0.19993317972081806</v>
      </c>
      <c r="G48" s="95"/>
      <c r="H48" s="93">
        <f>F48*6</f>
        <v>1.1995990783249084</v>
      </c>
      <c r="I48" s="93"/>
      <c r="J48" s="94">
        <f>H48*100/$H$52</f>
        <v>18.421934965852568</v>
      </c>
      <c r="K48" s="94"/>
      <c r="L48" s="94">
        <f>D48*100/$D$52</f>
        <v>3.3936768788610143</v>
      </c>
      <c r="M48" s="94"/>
      <c r="N48" s="43"/>
      <c r="O48" s="44"/>
    </row>
    <row r="49" spans="1:15" ht="21" customHeight="1" x14ac:dyDescent="0.5">
      <c r="A49" s="124" t="s">
        <v>41</v>
      </c>
      <c r="B49" s="114"/>
      <c r="C49" s="114"/>
      <c r="D49" s="95">
        <f>IF(((H36-D48))/(G6*B6)&gt;0,((H36-D48))/(G6*B6),0)</f>
        <v>5.1455261158594466E-2</v>
      </c>
      <c r="E49" s="95"/>
      <c r="F49" s="95">
        <f t="shared" ref="F49:F52" si="45">D49^0.5</f>
        <v>0.22683752149632228</v>
      </c>
      <c r="G49" s="95"/>
      <c r="H49" s="93">
        <f t="shared" ref="H49:H52" si="46">F49*6</f>
        <v>1.3610251289779336</v>
      </c>
      <c r="I49" s="93"/>
      <c r="J49" s="94">
        <f t="shared" ref="J49:J52" si="47">H49*100/$H$52</f>
        <v>20.900913368434345</v>
      </c>
      <c r="K49" s="94"/>
      <c r="L49" s="94">
        <f>D49*100/$D$52</f>
        <v>4.3684817963479761</v>
      </c>
      <c r="M49" s="94"/>
      <c r="N49" s="43"/>
      <c r="O49" s="44"/>
    </row>
    <row r="50" spans="1:15" ht="21" customHeight="1" x14ac:dyDescent="0.5">
      <c r="A50" s="98" t="s">
        <v>42</v>
      </c>
      <c r="B50" s="99"/>
      <c r="C50" s="99"/>
      <c r="D50" s="95">
        <f>D48+D49</f>
        <v>9.1428537511871397E-2</v>
      </c>
      <c r="E50" s="95"/>
      <c r="F50" s="95">
        <f t="shared" si="45"/>
        <v>0.30237152232290559</v>
      </c>
      <c r="G50" s="95"/>
      <c r="H50" s="93">
        <f t="shared" si="46"/>
        <v>1.8142291339374337</v>
      </c>
      <c r="I50" s="93"/>
      <c r="J50" s="94">
        <f t="shared" si="47"/>
        <v>27.860650881142366</v>
      </c>
      <c r="K50" s="94"/>
      <c r="L50" s="94">
        <f>D50*100/$D$52</f>
        <v>7.7621586752089904</v>
      </c>
      <c r="M50" s="94"/>
      <c r="N50" s="43"/>
      <c r="O50" s="44"/>
    </row>
    <row r="51" spans="1:15" ht="21" customHeight="1" x14ac:dyDescent="0.5">
      <c r="A51" s="98" t="s">
        <v>43</v>
      </c>
      <c r="B51" s="99"/>
      <c r="C51" s="99"/>
      <c r="D51" s="95">
        <f>(H37-D48)/(B6*K7)</f>
        <v>1.0864466044106784</v>
      </c>
      <c r="E51" s="95"/>
      <c r="F51" s="95">
        <f t="shared" si="45"/>
        <v>1.0423274938380347</v>
      </c>
      <c r="G51" s="95"/>
      <c r="H51" s="93">
        <f t="shared" si="46"/>
        <v>6.2539649630282081</v>
      </c>
      <c r="I51" s="93"/>
      <c r="J51" s="94">
        <f t="shared" si="47"/>
        <v>96.040533799428133</v>
      </c>
      <c r="K51" s="94"/>
      <c r="L51" s="94">
        <f>D51*100/$D$52</f>
        <v>92.23784132479102</v>
      </c>
      <c r="M51" s="94"/>
      <c r="N51" s="43"/>
      <c r="O51" s="44"/>
    </row>
    <row r="52" spans="1:15" ht="21" customHeight="1" x14ac:dyDescent="0.5">
      <c r="A52" s="98" t="s">
        <v>34</v>
      </c>
      <c r="B52" s="99"/>
      <c r="C52" s="99"/>
      <c r="D52" s="95">
        <f>D50+D51</f>
        <v>1.1778751419225497</v>
      </c>
      <c r="E52" s="95"/>
      <c r="F52" s="95">
        <f t="shared" si="45"/>
        <v>1.0852995632186304</v>
      </c>
      <c r="G52" s="95"/>
      <c r="H52" s="93">
        <f t="shared" si="46"/>
        <v>6.5117973793117825</v>
      </c>
      <c r="I52" s="93"/>
      <c r="J52" s="94">
        <f t="shared" si="47"/>
        <v>100</v>
      </c>
      <c r="K52" s="94"/>
      <c r="L52" s="94">
        <f t="shared" ref="L52" si="48">D52*100/$D$52</f>
        <v>100</v>
      </c>
      <c r="M52" s="94"/>
      <c r="N52" s="43"/>
      <c r="O52" s="44"/>
    </row>
    <row r="53" spans="1:15" ht="21" customHeight="1" x14ac:dyDescent="0.5">
      <c r="A53" s="84" t="s">
        <v>57</v>
      </c>
      <c r="B53" s="85"/>
      <c r="C53" s="85"/>
      <c r="D53" s="85"/>
      <c r="E53" s="85"/>
      <c r="F53" s="96">
        <f>1.41*(H51/H50)</f>
        <v>4.8605164766215676</v>
      </c>
      <c r="G53" s="96"/>
      <c r="H53" s="45"/>
      <c r="I53" s="97"/>
      <c r="J53" s="97"/>
      <c r="K53" s="45"/>
      <c r="L53" s="45"/>
      <c r="M53" s="45"/>
      <c r="N53" s="43"/>
      <c r="O53" s="44"/>
    </row>
    <row r="54" spans="1:15" ht="21" customHeight="1" x14ac:dyDescent="0.5">
      <c r="A54" s="46"/>
      <c r="B54" s="47"/>
      <c r="C54" s="47"/>
      <c r="D54" s="47"/>
      <c r="E54" s="47"/>
      <c r="F54" s="48"/>
      <c r="G54" s="48"/>
      <c r="H54" s="49"/>
      <c r="I54" s="48"/>
      <c r="J54" s="48"/>
      <c r="K54" s="49"/>
      <c r="L54" s="49"/>
      <c r="M54" s="49"/>
      <c r="N54" s="50"/>
      <c r="O54" s="51"/>
    </row>
    <row r="55" spans="1:15" ht="21" customHeight="1" x14ac:dyDescent="0.5">
      <c r="A55" s="121" t="s">
        <v>62</v>
      </c>
      <c r="B55" s="122"/>
      <c r="C55" s="122"/>
      <c r="D55" s="122"/>
      <c r="E55" s="122"/>
      <c r="F55" s="122"/>
      <c r="G55" s="122"/>
      <c r="H55" s="122"/>
      <c r="I55" s="129"/>
      <c r="J55" s="129"/>
      <c r="K55" s="129"/>
      <c r="L55" s="129"/>
      <c r="M55" s="129"/>
      <c r="N55" s="129"/>
      <c r="O55" s="132"/>
    </row>
    <row r="56" spans="1:15" ht="21" customHeight="1" x14ac:dyDescent="0.5">
      <c r="A56" s="111" t="s">
        <v>34</v>
      </c>
      <c r="B56" s="106"/>
      <c r="C56" s="106"/>
      <c r="D56" s="106" t="s">
        <v>35</v>
      </c>
      <c r="E56" s="106"/>
      <c r="F56" s="106" t="s">
        <v>36</v>
      </c>
      <c r="G56" s="106"/>
      <c r="H56" s="106" t="s">
        <v>37</v>
      </c>
      <c r="I56" s="106"/>
      <c r="J56" s="106" t="s">
        <v>38</v>
      </c>
      <c r="K56" s="106"/>
      <c r="L56" s="106" t="s">
        <v>39</v>
      </c>
      <c r="M56" s="106"/>
      <c r="N56" s="43"/>
      <c r="O56" s="44"/>
    </row>
    <row r="57" spans="1:15" ht="21" customHeight="1" x14ac:dyDescent="0.5">
      <c r="A57" s="124" t="s">
        <v>40</v>
      </c>
      <c r="B57" s="114"/>
      <c r="C57" s="114"/>
      <c r="D57" s="95">
        <f>H39</f>
        <v>4.5982222222223375E-2</v>
      </c>
      <c r="E57" s="95"/>
      <c r="F57" s="95">
        <f>D57^0.5</f>
        <v>0.21443465723204208</v>
      </c>
      <c r="G57" s="95"/>
      <c r="H57" s="93">
        <f>F57*6</f>
        <v>1.2866079433922524</v>
      </c>
      <c r="I57" s="93"/>
      <c r="J57" s="94">
        <f>F57*100/$F$62</f>
        <v>19.780545090330271</v>
      </c>
      <c r="K57" s="94"/>
      <c r="L57" s="94">
        <f t="shared" ref="L57:L62" si="49">D57*100/$D$62</f>
        <v>3.9126996407058892</v>
      </c>
      <c r="M57" s="94"/>
      <c r="N57" s="43"/>
      <c r="O57" s="44"/>
    </row>
    <row r="58" spans="1:15" ht="21" customHeight="1" x14ac:dyDescent="0.5">
      <c r="A58" s="124" t="s">
        <v>41</v>
      </c>
      <c r="B58" s="114"/>
      <c r="C58" s="114"/>
      <c r="D58" s="95">
        <f>(H36-H38)/(G6*B6)</f>
        <v>5.2122921810699628E-2</v>
      </c>
      <c r="E58" s="95"/>
      <c r="F58" s="95">
        <f t="shared" ref="F58:F62" si="50">D58^0.5</f>
        <v>0.22830444982676013</v>
      </c>
      <c r="G58" s="95"/>
      <c r="H58" s="93">
        <f t="shared" ref="H58:H62" si="51">F58*6</f>
        <v>1.3698266989605608</v>
      </c>
      <c r="I58" s="93"/>
      <c r="J58" s="94">
        <f t="shared" ref="J58:J62" si="52">F58*100/$F$62</f>
        <v>21.059965410509534</v>
      </c>
      <c r="K58" s="94"/>
      <c r="L58" s="94">
        <f t="shared" si="49"/>
        <v>4.4352214309185785</v>
      </c>
      <c r="M58" s="94"/>
      <c r="N58" s="43"/>
      <c r="O58" s="44"/>
    </row>
    <row r="59" spans="1:15" ht="21" customHeight="1" x14ac:dyDescent="0.5">
      <c r="A59" s="90" t="s">
        <v>52</v>
      </c>
      <c r="B59" s="91"/>
      <c r="C59" s="91"/>
      <c r="D59" s="95">
        <f>(H38-H39)/B6</f>
        <v>-8.6795884773670871E-3</v>
      </c>
      <c r="E59" s="95"/>
      <c r="F59" s="92" t="e">
        <f t="shared" si="50"/>
        <v>#NUM!</v>
      </c>
      <c r="G59" s="92"/>
      <c r="H59" s="93" t="e">
        <f t="shared" ref="H59" si="53">F59*6</f>
        <v>#NUM!</v>
      </c>
      <c r="I59" s="93"/>
      <c r="J59" s="94" t="e">
        <f t="shared" si="52"/>
        <v>#NUM!</v>
      </c>
      <c r="K59" s="94"/>
      <c r="L59" s="94">
        <f t="shared" si="49"/>
        <v>-0.73855984064327995</v>
      </c>
      <c r="M59" s="94"/>
      <c r="N59" s="43"/>
      <c r="O59" s="44"/>
    </row>
    <row r="60" spans="1:15" ht="21" customHeight="1" x14ac:dyDescent="0.5">
      <c r="A60" s="98" t="s">
        <v>42</v>
      </c>
      <c r="B60" s="99"/>
      <c r="C60" s="99"/>
      <c r="D60" s="95">
        <f>D57+D58+D59</f>
        <v>8.9425555555555911E-2</v>
      </c>
      <c r="E60" s="95"/>
      <c r="F60" s="95">
        <f t="shared" si="50"/>
        <v>0.29904105998266511</v>
      </c>
      <c r="G60" s="95"/>
      <c r="H60" s="93">
        <f t="shared" si="51"/>
        <v>1.7942463598959906</v>
      </c>
      <c r="I60" s="93"/>
      <c r="J60" s="94">
        <f t="shared" si="52"/>
        <v>27.585070656029121</v>
      </c>
      <c r="K60" s="94"/>
      <c r="L60" s="94">
        <f t="shared" si="49"/>
        <v>7.6093612309811878</v>
      </c>
      <c r="M60" s="94"/>
      <c r="N60" s="43"/>
      <c r="O60" s="44"/>
    </row>
    <row r="61" spans="1:15" ht="21" customHeight="1" x14ac:dyDescent="0.5">
      <c r="A61" s="98" t="s">
        <v>43</v>
      </c>
      <c r="B61" s="99"/>
      <c r="C61" s="99"/>
      <c r="D61" s="95">
        <f>(H37-D57)/(K7*B6)</f>
        <v>1.0857789437585732</v>
      </c>
      <c r="E61" s="95"/>
      <c r="F61" s="95">
        <f t="shared" si="50"/>
        <v>1.0420071706848151</v>
      </c>
      <c r="G61" s="95"/>
      <c r="H61" s="93">
        <f t="shared" si="51"/>
        <v>6.2520430241088905</v>
      </c>
      <c r="I61" s="93"/>
      <c r="J61" s="94">
        <f t="shared" si="52"/>
        <v>96.120049297229784</v>
      </c>
      <c r="K61" s="94"/>
      <c r="L61" s="94">
        <f t="shared" si="49"/>
        <v>92.390638769018821</v>
      </c>
      <c r="M61" s="94"/>
      <c r="N61" s="43"/>
      <c r="O61" s="44"/>
    </row>
    <row r="62" spans="1:15" ht="21" customHeight="1" x14ac:dyDescent="0.5">
      <c r="A62" s="98" t="s">
        <v>34</v>
      </c>
      <c r="B62" s="99"/>
      <c r="C62" s="99"/>
      <c r="D62" s="95">
        <f>D60+D61</f>
        <v>1.1752044993141291</v>
      </c>
      <c r="E62" s="95"/>
      <c r="F62" s="95">
        <f t="shared" si="50"/>
        <v>1.0840684938296699</v>
      </c>
      <c r="G62" s="95"/>
      <c r="H62" s="93">
        <f t="shared" si="51"/>
        <v>6.5044109629780191</v>
      </c>
      <c r="I62" s="93"/>
      <c r="J62" s="94">
        <f t="shared" si="52"/>
        <v>100</v>
      </c>
      <c r="K62" s="94"/>
      <c r="L62" s="94">
        <f t="shared" si="49"/>
        <v>100</v>
      </c>
      <c r="M62" s="94"/>
      <c r="N62" s="43"/>
      <c r="O62" s="44"/>
    </row>
    <row r="63" spans="1:15" ht="21" customHeight="1" x14ac:dyDescent="0.5">
      <c r="A63" s="84" t="s">
        <v>57</v>
      </c>
      <c r="B63" s="85"/>
      <c r="C63" s="85"/>
      <c r="D63" s="85"/>
      <c r="E63" s="85"/>
      <c r="F63" s="96">
        <f>1.41*(H61/H60)</f>
        <v>4.9131383855807558</v>
      </c>
      <c r="G63" s="96"/>
      <c r="H63" s="45"/>
      <c r="I63" s="97"/>
      <c r="J63" s="97"/>
      <c r="K63" s="45"/>
      <c r="L63" s="45"/>
      <c r="M63" s="45"/>
      <c r="N63" s="43"/>
      <c r="O63" s="44"/>
    </row>
    <row r="64" spans="1:15" ht="21" customHeight="1" x14ac:dyDescent="0.5">
      <c r="A64" s="46"/>
      <c r="B64" s="47"/>
      <c r="C64" s="47"/>
      <c r="D64" s="47"/>
      <c r="E64" s="47"/>
      <c r="F64" s="48"/>
      <c r="G64" s="48"/>
      <c r="H64" s="49"/>
      <c r="I64" s="48"/>
      <c r="J64" s="70" t="s">
        <v>61</v>
      </c>
      <c r="K64" s="70"/>
      <c r="L64" s="70"/>
      <c r="M64" s="70"/>
      <c r="N64" s="70"/>
      <c r="O64" s="71"/>
    </row>
    <row r="65" spans="1:16" ht="24" customHeight="1" x14ac:dyDescent="0.5">
      <c r="A65" s="75" t="s">
        <v>71</v>
      </c>
      <c r="B65" s="75"/>
      <c r="C65" s="75" t="s">
        <v>72</v>
      </c>
      <c r="D65" s="75"/>
      <c r="E65" s="80" t="s">
        <v>74</v>
      </c>
      <c r="F65" s="80"/>
      <c r="G65" s="80"/>
      <c r="H65" s="80"/>
      <c r="I65" s="80"/>
      <c r="J65" s="80"/>
      <c r="K65" s="80"/>
      <c r="L65" s="81"/>
      <c r="M65" s="116" t="s">
        <v>3</v>
      </c>
      <c r="N65" s="116"/>
      <c r="O65" s="117"/>
    </row>
    <row r="66" spans="1:16" ht="22.5" customHeight="1" x14ac:dyDescent="0.5">
      <c r="A66" s="79" t="s">
        <v>77</v>
      </c>
      <c r="B66" s="79"/>
      <c r="C66" s="76" t="s">
        <v>80</v>
      </c>
      <c r="D66" s="76"/>
      <c r="E66" s="79" t="s">
        <v>73</v>
      </c>
      <c r="F66" s="79"/>
      <c r="G66" s="79"/>
      <c r="H66" s="79"/>
      <c r="I66" s="79"/>
      <c r="J66" s="79"/>
      <c r="K66" s="79"/>
      <c r="L66" s="79"/>
      <c r="M66" s="66" t="str">
        <f>IF(AND(F63&gt;=5,J60&lt;=10,L60&lt;=1),"X","")</f>
        <v/>
      </c>
      <c r="N66" s="38" t="s">
        <v>2</v>
      </c>
      <c r="O66" s="39"/>
    </row>
    <row r="67" spans="1:16" ht="22.5" customHeight="1" x14ac:dyDescent="0.5">
      <c r="A67" s="82" t="s">
        <v>78</v>
      </c>
      <c r="B67" s="82"/>
      <c r="C67" s="77" t="s">
        <v>81</v>
      </c>
      <c r="D67" s="77"/>
      <c r="E67" s="82" t="s">
        <v>75</v>
      </c>
      <c r="F67" s="82"/>
      <c r="G67" s="82"/>
      <c r="H67" s="82"/>
      <c r="I67" s="82"/>
      <c r="J67" s="82"/>
      <c r="K67" s="82"/>
      <c r="L67" s="82"/>
      <c r="M67" s="66" t="str">
        <f>IF(AND(F63&lt;5,J60&gt;10,J60&lt;30,L60&gt;1,L60&lt;9),"X","")</f>
        <v>X</v>
      </c>
      <c r="N67" s="38" t="s">
        <v>1</v>
      </c>
      <c r="O67" s="39"/>
    </row>
    <row r="68" spans="1:16" ht="22.5" customHeight="1" x14ac:dyDescent="0.5">
      <c r="A68" s="83" t="s">
        <v>79</v>
      </c>
      <c r="B68" s="83"/>
      <c r="C68" s="78" t="s">
        <v>82</v>
      </c>
      <c r="D68" s="78"/>
      <c r="E68" s="83" t="s">
        <v>76</v>
      </c>
      <c r="F68" s="83"/>
      <c r="G68" s="83"/>
      <c r="H68" s="83"/>
      <c r="I68" s="83"/>
      <c r="J68" s="83"/>
      <c r="K68" s="83"/>
      <c r="L68" s="83"/>
      <c r="M68" s="66" t="str">
        <f>IF(AND(F63&lt;5,J60&gt;30,L60&gt;9),"X","")</f>
        <v/>
      </c>
      <c r="N68" s="38" t="s">
        <v>0</v>
      </c>
      <c r="O68" s="39"/>
    </row>
    <row r="69" spans="1:16" ht="21.75" customHeight="1" x14ac:dyDescent="0.5">
      <c r="A69" s="67" t="s">
        <v>83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9"/>
      <c r="M69" s="52"/>
      <c r="N69" s="53"/>
      <c r="O69" s="54"/>
    </row>
    <row r="70" spans="1:16" x14ac:dyDescent="0.5">
      <c r="A70" s="2"/>
      <c r="B70" s="2"/>
      <c r="C70" s="2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2"/>
      <c r="O70" s="2"/>
      <c r="P70" s="2"/>
    </row>
    <row r="71" spans="1:16" x14ac:dyDescent="0.5">
      <c r="A71" s="130" t="s">
        <v>64</v>
      </c>
      <c r="B71" s="130"/>
      <c r="C71" s="130"/>
      <c r="D71" s="55">
        <v>1</v>
      </c>
      <c r="E71" s="55">
        <v>2</v>
      </c>
      <c r="F71" s="55">
        <v>3</v>
      </c>
      <c r="G71" s="55">
        <v>4</v>
      </c>
      <c r="H71" s="55">
        <v>5</v>
      </c>
      <c r="I71" s="55">
        <v>6</v>
      </c>
      <c r="J71" s="55">
        <v>7</v>
      </c>
      <c r="K71" s="55">
        <v>8</v>
      </c>
      <c r="L71" s="55">
        <v>9</v>
      </c>
      <c r="M71" s="55">
        <v>10</v>
      </c>
      <c r="N71" s="2"/>
      <c r="O71" s="2"/>
      <c r="P71" s="2"/>
    </row>
    <row r="72" spans="1:16" x14ac:dyDescent="0.5">
      <c r="A72" s="130" t="str">
        <f>K3</f>
        <v>วีระเดช</v>
      </c>
      <c r="B72" s="130"/>
      <c r="C72" s="130"/>
      <c r="D72" s="58">
        <f>D13/$B$6</f>
        <v>0.4466666666666666</v>
      </c>
      <c r="E72" s="58">
        <f t="shared" ref="E72:M72" si="54">E13/$B$6</f>
        <v>-0.6066666666666668</v>
      </c>
      <c r="F72" s="58">
        <f t="shared" si="54"/>
        <v>1.26</v>
      </c>
      <c r="G72" s="58">
        <f t="shared" si="54"/>
        <v>0.53666666666666663</v>
      </c>
      <c r="H72" s="58">
        <f t="shared" si="54"/>
        <v>-0.85333333333333339</v>
      </c>
      <c r="I72" s="58">
        <f t="shared" si="54"/>
        <v>-9.9999999999999992E-2</v>
      </c>
      <c r="J72" s="58">
        <f t="shared" si="54"/>
        <v>0.66666666666666663</v>
      </c>
      <c r="K72" s="58">
        <f t="shared" si="54"/>
        <v>-0.22666666666666668</v>
      </c>
      <c r="L72" s="58">
        <f t="shared" si="54"/>
        <v>2.0866666666666664</v>
      </c>
      <c r="M72" s="58">
        <f t="shared" si="54"/>
        <v>-1.3066666666666669</v>
      </c>
      <c r="N72" s="58"/>
      <c r="O72" s="58"/>
      <c r="P72" s="2"/>
    </row>
    <row r="73" spans="1:16" x14ac:dyDescent="0.5">
      <c r="A73" s="130" t="str">
        <f>K4</f>
        <v>วิชิต</v>
      </c>
      <c r="B73" s="130"/>
      <c r="C73" s="130"/>
      <c r="D73" s="58">
        <f>D18/$B$6</f>
        <v>0.13333333333333333</v>
      </c>
      <c r="E73" s="58">
        <f t="shared" ref="E73:M73" si="55">E18/$B$6</f>
        <v>-0.79</v>
      </c>
      <c r="F73" s="58">
        <f t="shared" si="55"/>
        <v>1.1566666666666665</v>
      </c>
      <c r="G73" s="58">
        <f t="shared" si="55"/>
        <v>0.41333333333333333</v>
      </c>
      <c r="H73" s="58">
        <f t="shared" si="55"/>
        <v>-1.0133333333333334</v>
      </c>
      <c r="I73" s="58">
        <f t="shared" si="55"/>
        <v>2.6666666666666661E-2</v>
      </c>
      <c r="J73" s="58">
        <f t="shared" si="55"/>
        <v>0.6166666666666667</v>
      </c>
      <c r="K73" s="58">
        <f t="shared" si="55"/>
        <v>-0.29666666666666669</v>
      </c>
      <c r="L73" s="58">
        <f t="shared" si="55"/>
        <v>2.0366666666666666</v>
      </c>
      <c r="M73" s="58">
        <f t="shared" si="55"/>
        <v>-1.5999999999999999</v>
      </c>
      <c r="N73" s="2"/>
      <c r="O73" s="2"/>
      <c r="P73" s="2"/>
    </row>
    <row r="74" spans="1:16" x14ac:dyDescent="0.5">
      <c r="A74" s="130" t="str">
        <f>K5</f>
        <v>รัตนา</v>
      </c>
      <c r="B74" s="130"/>
      <c r="C74" s="130"/>
      <c r="D74" s="58">
        <f>D23/$B$6</f>
        <v>-7.3333333333333334E-2</v>
      </c>
      <c r="E74" s="58">
        <f t="shared" ref="E74:M74" si="56">E23/$B$6</f>
        <v>-1.1566666666666665</v>
      </c>
      <c r="F74" s="58">
        <f t="shared" si="56"/>
        <v>0.88</v>
      </c>
      <c r="G74" s="58">
        <f t="shared" si="56"/>
        <v>0.15</v>
      </c>
      <c r="H74" s="58">
        <f t="shared" si="56"/>
        <v>-1.3266666666666669</v>
      </c>
      <c r="I74" s="58">
        <f t="shared" si="56"/>
        <v>-0.48333333333333334</v>
      </c>
      <c r="J74" s="58">
        <f t="shared" si="56"/>
        <v>0.08</v>
      </c>
      <c r="K74" s="58">
        <f t="shared" si="56"/>
        <v>-0.5033333333333333</v>
      </c>
      <c r="L74" s="58">
        <f t="shared" si="56"/>
        <v>1.6966666666666665</v>
      </c>
      <c r="M74" s="58">
        <f t="shared" si="56"/>
        <v>-1.8066666666666666</v>
      </c>
      <c r="N74" s="2"/>
      <c r="O74" s="2"/>
      <c r="P74" s="2"/>
    </row>
    <row r="75" spans="1:16" x14ac:dyDescent="0.5">
      <c r="A75" s="130">
        <f>K6</f>
        <v>0</v>
      </c>
      <c r="B75" s="130"/>
      <c r="C75" s="130"/>
      <c r="D75" s="58">
        <f>D28/$B$6</f>
        <v>0</v>
      </c>
      <c r="E75" s="58">
        <f t="shared" ref="E75:M75" si="57">E28/$B$6</f>
        <v>0</v>
      </c>
      <c r="F75" s="58">
        <f t="shared" si="57"/>
        <v>0</v>
      </c>
      <c r="G75" s="58">
        <f t="shared" si="57"/>
        <v>0</v>
      </c>
      <c r="H75" s="58">
        <f t="shared" si="57"/>
        <v>0</v>
      </c>
      <c r="I75" s="58">
        <f t="shared" si="57"/>
        <v>0</v>
      </c>
      <c r="J75" s="58">
        <f t="shared" si="57"/>
        <v>0</v>
      </c>
      <c r="K75" s="58">
        <f t="shared" si="57"/>
        <v>0</v>
      </c>
      <c r="L75" s="58">
        <f t="shared" si="57"/>
        <v>0</v>
      </c>
      <c r="M75" s="58">
        <f t="shared" si="57"/>
        <v>0</v>
      </c>
      <c r="N75" s="2"/>
      <c r="O75" s="2"/>
      <c r="P75" s="2"/>
    </row>
    <row r="76" spans="1:16" x14ac:dyDescent="0.5">
      <c r="A76" s="2"/>
      <c r="B76" s="2" t="s">
        <v>59</v>
      </c>
      <c r="C76" s="2"/>
      <c r="D76" s="57">
        <f>D31</f>
        <v>0.16888888888888889</v>
      </c>
      <c r="E76" s="57">
        <f t="shared" ref="E76:M76" si="58">E31</f>
        <v>-0.85111111111111104</v>
      </c>
      <c r="F76" s="57">
        <f t="shared" si="58"/>
        <v>1.098888888888889</v>
      </c>
      <c r="G76" s="57">
        <f t="shared" si="58"/>
        <v>0.3666666666666667</v>
      </c>
      <c r="H76" s="57">
        <f t="shared" si="58"/>
        <v>-1.0644444444444445</v>
      </c>
      <c r="I76" s="57">
        <f t="shared" si="58"/>
        <v>-0.18555555555555558</v>
      </c>
      <c r="J76" s="57">
        <f t="shared" si="58"/>
        <v>0.45444444444444443</v>
      </c>
      <c r="K76" s="57">
        <f t="shared" si="58"/>
        <v>-0.34222222222222221</v>
      </c>
      <c r="L76" s="57">
        <f t="shared" si="58"/>
        <v>1.9399999999999997</v>
      </c>
      <c r="M76" s="57">
        <f t="shared" si="58"/>
        <v>-1.5711111111111111</v>
      </c>
      <c r="N76" s="2"/>
      <c r="O76" s="2"/>
      <c r="P76" s="2"/>
    </row>
    <row r="77" spans="1:16" x14ac:dyDescent="0.5">
      <c r="A77" s="2"/>
      <c r="B77" s="2"/>
      <c r="C77" s="2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2"/>
      <c r="O77" s="2"/>
      <c r="P77" s="2"/>
    </row>
    <row r="78" spans="1:16" x14ac:dyDescent="0.5">
      <c r="A78" s="130" t="s">
        <v>64</v>
      </c>
      <c r="B78" s="130"/>
      <c r="C78" s="130"/>
      <c r="D78" s="55">
        <v>1</v>
      </c>
      <c r="E78" s="55">
        <v>2</v>
      </c>
      <c r="F78" s="55">
        <v>3</v>
      </c>
      <c r="G78" s="55">
        <v>4</v>
      </c>
      <c r="H78" s="55">
        <v>5</v>
      </c>
      <c r="I78" s="55">
        <v>6</v>
      </c>
      <c r="J78" s="55">
        <v>7</v>
      </c>
      <c r="K78" s="55">
        <v>8</v>
      </c>
      <c r="L78" s="55">
        <v>9</v>
      </c>
      <c r="M78" s="55">
        <v>10</v>
      </c>
      <c r="N78" s="2"/>
      <c r="O78" s="2"/>
      <c r="P78" s="2"/>
    </row>
    <row r="79" spans="1:16" x14ac:dyDescent="0.5">
      <c r="A79" s="130" t="str">
        <f>K3</f>
        <v>วีระเดช</v>
      </c>
      <c r="B79" s="130"/>
      <c r="C79" s="130"/>
      <c r="D79" s="57">
        <f>MAX(D10:D12)-MIN(D10:D12)</f>
        <v>0.35000000000000003</v>
      </c>
      <c r="E79" s="57">
        <f t="shared" ref="E79:M79" si="59">MAX(E10:E12)-MIN(E10:E12)</f>
        <v>0.12</v>
      </c>
      <c r="F79" s="57">
        <f t="shared" si="59"/>
        <v>0.17000000000000015</v>
      </c>
      <c r="G79" s="57">
        <f t="shared" si="59"/>
        <v>0.17000000000000004</v>
      </c>
      <c r="H79" s="57">
        <f t="shared" si="59"/>
        <v>0.12</v>
      </c>
      <c r="I79" s="57">
        <f t="shared" si="59"/>
        <v>0.22999999999999998</v>
      </c>
      <c r="J79" s="57">
        <f t="shared" si="59"/>
        <v>0.16000000000000003</v>
      </c>
      <c r="K79" s="57">
        <f t="shared" si="59"/>
        <v>0.13999999999999999</v>
      </c>
      <c r="L79" s="57">
        <f t="shared" si="59"/>
        <v>0.2699999999999998</v>
      </c>
      <c r="M79" s="57">
        <f t="shared" si="59"/>
        <v>0.1100000000000001</v>
      </c>
      <c r="N79" s="2"/>
      <c r="O79" s="2"/>
      <c r="P79" s="2"/>
    </row>
    <row r="80" spans="1:16" x14ac:dyDescent="0.5">
      <c r="A80" s="130" t="str">
        <f>K4</f>
        <v>วิชิต</v>
      </c>
      <c r="B80" s="130"/>
      <c r="C80" s="130"/>
      <c r="D80" s="57">
        <f>MAX(D15:D17)-MIN(D15:D17)</f>
        <v>0.18</v>
      </c>
      <c r="E80" s="57">
        <f t="shared" ref="E80:M80" si="60">MAX(E15:E17)-MIN(E15:E17)</f>
        <v>0.75</v>
      </c>
      <c r="F80" s="57">
        <f t="shared" si="60"/>
        <v>0.40000000000000013</v>
      </c>
      <c r="G80" s="57">
        <f t="shared" si="60"/>
        <v>1.02</v>
      </c>
      <c r="H80" s="57">
        <f t="shared" si="60"/>
        <v>0.72</v>
      </c>
      <c r="I80" s="57">
        <f t="shared" si="60"/>
        <v>0.42000000000000004</v>
      </c>
      <c r="J80" s="57">
        <f t="shared" si="60"/>
        <v>0.36</v>
      </c>
      <c r="K80" s="57">
        <f t="shared" si="60"/>
        <v>0.71</v>
      </c>
      <c r="L80" s="57">
        <f t="shared" si="60"/>
        <v>0.3899999999999999</v>
      </c>
      <c r="M80" s="57">
        <f t="shared" si="60"/>
        <v>0.17999999999999994</v>
      </c>
      <c r="N80" s="2"/>
      <c r="O80" s="2"/>
      <c r="P80" s="2"/>
    </row>
    <row r="81" spans="1:16" x14ac:dyDescent="0.5">
      <c r="A81" s="130" t="str">
        <f>K5</f>
        <v>รัตนา</v>
      </c>
      <c r="B81" s="130"/>
      <c r="C81" s="130"/>
      <c r="D81" s="57">
        <f>MAX(D20:D22)-MIN(D20:D22)</f>
        <v>0.19</v>
      </c>
      <c r="E81" s="57">
        <f t="shared" ref="E81:M81" si="61">MAX(E20:E22)-MIN(E20:E22)</f>
        <v>0.41999999999999993</v>
      </c>
      <c r="F81" s="57">
        <f t="shared" si="61"/>
        <v>0.42000000000000004</v>
      </c>
      <c r="G81" s="57">
        <f t="shared" si="61"/>
        <v>9.0000000000000011E-2</v>
      </c>
      <c r="H81" s="57">
        <f t="shared" si="61"/>
        <v>0.3899999999999999</v>
      </c>
      <c r="I81" s="57">
        <f t="shared" si="61"/>
        <v>0.38000000000000006</v>
      </c>
      <c r="J81" s="57">
        <f t="shared" si="61"/>
        <v>0.19999999999999998</v>
      </c>
      <c r="K81" s="57">
        <f t="shared" si="61"/>
        <v>0.10000000000000003</v>
      </c>
      <c r="L81" s="57">
        <f t="shared" si="61"/>
        <v>0.42000000000000015</v>
      </c>
      <c r="M81" s="57">
        <f t="shared" si="61"/>
        <v>0.67000000000000015</v>
      </c>
      <c r="N81" s="2"/>
      <c r="O81" s="2"/>
      <c r="P81" s="2"/>
    </row>
    <row r="82" spans="1:16" x14ac:dyDescent="0.5">
      <c r="A82" s="130">
        <f>K6</f>
        <v>0</v>
      </c>
      <c r="B82" s="130"/>
      <c r="C82" s="130"/>
      <c r="D82" s="57">
        <f>MAX(D25:D27)-MIN(D25:D27)</f>
        <v>0</v>
      </c>
      <c r="E82" s="57">
        <f t="shared" ref="E82:M82" si="62">MAX(E25:E27)-MIN(E25:E27)</f>
        <v>0</v>
      </c>
      <c r="F82" s="57">
        <f t="shared" si="62"/>
        <v>0</v>
      </c>
      <c r="G82" s="57">
        <f t="shared" si="62"/>
        <v>0</v>
      </c>
      <c r="H82" s="57">
        <f t="shared" si="62"/>
        <v>0</v>
      </c>
      <c r="I82" s="57">
        <f t="shared" si="62"/>
        <v>0</v>
      </c>
      <c r="J82" s="57">
        <f t="shared" si="62"/>
        <v>0</v>
      </c>
      <c r="K82" s="57">
        <f t="shared" si="62"/>
        <v>0</v>
      </c>
      <c r="L82" s="57">
        <f t="shared" si="62"/>
        <v>0</v>
      </c>
      <c r="M82" s="57">
        <f t="shared" si="62"/>
        <v>0</v>
      </c>
      <c r="N82" s="2"/>
      <c r="O82" s="2"/>
      <c r="P82" s="2"/>
    </row>
    <row r="83" spans="1:16" x14ac:dyDescent="0.5">
      <c r="A83" s="2"/>
      <c r="B83" s="2"/>
      <c r="C83" s="2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2"/>
      <c r="O83" s="2"/>
      <c r="P83" s="2"/>
    </row>
    <row r="84" spans="1:16" x14ac:dyDescent="0.5">
      <c r="A84" s="2"/>
      <c r="B84" s="2"/>
      <c r="C84" s="2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2"/>
      <c r="O84" s="2"/>
      <c r="P84" s="2"/>
    </row>
    <row r="85" spans="1:16" x14ac:dyDescent="0.5">
      <c r="A85" s="134" t="str">
        <f>K3</f>
        <v>วีระเดช</v>
      </c>
      <c r="B85" s="134"/>
      <c r="C85" s="134"/>
      <c r="D85" s="56">
        <f>O10</f>
        <v>0.19399999999999998</v>
      </c>
      <c r="E85" s="56">
        <f>O11</f>
        <v>0.16600000000000001</v>
      </c>
      <c r="F85" s="56">
        <f>O12</f>
        <v>0.21100000000000002</v>
      </c>
      <c r="G85" s="2"/>
      <c r="H85" s="2"/>
      <c r="I85" s="2"/>
      <c r="J85" s="58"/>
      <c r="K85" s="58"/>
      <c r="L85" s="58"/>
      <c r="M85" s="58"/>
      <c r="N85" s="2"/>
      <c r="O85" s="2"/>
      <c r="P85" s="2"/>
    </row>
    <row r="86" spans="1:16" x14ac:dyDescent="0.5">
      <c r="A86" s="134" t="str">
        <f>K4</f>
        <v>วิชิต</v>
      </c>
      <c r="B86" s="134"/>
      <c r="C86" s="134"/>
      <c r="D86" s="56">
        <f>O15</f>
        <v>1.0000000000000009E-3</v>
      </c>
      <c r="E86" s="56">
        <f>O16</f>
        <v>0.11499999999999999</v>
      </c>
      <c r="F86" s="56">
        <f>O17</f>
        <v>8.8999999999999968E-2</v>
      </c>
      <c r="G86" s="58"/>
      <c r="H86" s="58"/>
      <c r="I86" s="58"/>
      <c r="J86" s="58"/>
      <c r="K86" s="58"/>
      <c r="L86" s="58"/>
      <c r="M86" s="58"/>
      <c r="N86" s="2"/>
      <c r="O86" s="2"/>
      <c r="P86" s="2"/>
    </row>
    <row r="87" spans="1:16" x14ac:dyDescent="0.5">
      <c r="A87" s="134" t="str">
        <f>K5</f>
        <v>รัตนา</v>
      </c>
      <c r="B87" s="134"/>
      <c r="C87" s="134"/>
      <c r="D87" s="56">
        <f>O20</f>
        <v>-0.22299999999999995</v>
      </c>
      <c r="E87" s="56">
        <f>O21</f>
        <v>-0.25600000000000006</v>
      </c>
      <c r="F87" s="56">
        <f>O22</f>
        <v>-0.28399999999999997</v>
      </c>
      <c r="G87" s="58"/>
      <c r="H87" s="58"/>
      <c r="I87" s="58"/>
      <c r="J87" s="58"/>
      <c r="K87" s="58"/>
      <c r="L87" s="58"/>
      <c r="M87" s="58"/>
      <c r="N87" s="2"/>
      <c r="O87" s="2"/>
      <c r="P87" s="2"/>
    </row>
    <row r="88" spans="1:16" x14ac:dyDescent="0.5">
      <c r="A88" s="134">
        <f>K6</f>
        <v>0</v>
      </c>
      <c r="B88" s="134"/>
      <c r="C88" s="134"/>
      <c r="D88" s="56" t="e">
        <f>O25</f>
        <v>#DIV/0!</v>
      </c>
      <c r="E88" s="56" t="e">
        <f>O26</f>
        <v>#DIV/0!</v>
      </c>
      <c r="F88" s="56" t="e">
        <f>O27</f>
        <v>#DIV/0!</v>
      </c>
      <c r="G88" s="2"/>
      <c r="H88" s="130"/>
      <c r="I88" s="130"/>
      <c r="J88" s="130" t="str">
        <f>J56</f>
        <v>% of TV</v>
      </c>
      <c r="K88" s="130"/>
      <c r="L88" s="130" t="str">
        <f>L56</f>
        <v>% Contribution</v>
      </c>
      <c r="M88" s="130"/>
      <c r="N88" s="2"/>
      <c r="O88" s="2"/>
      <c r="P88" s="2"/>
    </row>
    <row r="89" spans="1:16" x14ac:dyDescent="0.5">
      <c r="A89" s="2"/>
      <c r="B89" s="130"/>
      <c r="C89" s="130"/>
      <c r="D89" s="133"/>
      <c r="E89" s="130"/>
      <c r="F89" s="133"/>
      <c r="G89" s="130"/>
      <c r="H89" s="133" t="str">
        <f>A57</f>
        <v>Repeatability</v>
      </c>
      <c r="I89" s="130"/>
      <c r="J89" s="133">
        <f>J48</f>
        <v>18.421934965852568</v>
      </c>
      <c r="K89" s="130"/>
      <c r="L89" s="133">
        <f>L48</f>
        <v>3.3936768788610143</v>
      </c>
      <c r="M89" s="130"/>
      <c r="N89" s="2"/>
      <c r="O89" s="2"/>
      <c r="P89" s="2"/>
    </row>
    <row r="90" spans="1:16" x14ac:dyDescent="0.5">
      <c r="A90" s="2"/>
      <c r="B90" s="2"/>
      <c r="C90" s="2"/>
      <c r="D90" s="133"/>
      <c r="E90" s="130"/>
      <c r="F90" s="133"/>
      <c r="G90" s="130"/>
      <c r="H90" s="133" t="str">
        <f>A58</f>
        <v>Reproducibility</v>
      </c>
      <c r="I90" s="130"/>
      <c r="J90" s="133">
        <f t="shared" ref="J90:L92" si="63">J49</f>
        <v>20.900913368434345</v>
      </c>
      <c r="K90" s="130"/>
      <c r="L90" s="133">
        <f t="shared" si="63"/>
        <v>4.3684817963479761</v>
      </c>
      <c r="M90" s="130"/>
      <c r="N90" s="2"/>
      <c r="O90" s="2"/>
      <c r="P90" s="2"/>
    </row>
    <row r="91" spans="1:16" x14ac:dyDescent="0.5">
      <c r="A91" s="2"/>
      <c r="B91" s="2"/>
      <c r="C91" s="2"/>
      <c r="D91" s="133"/>
      <c r="E91" s="130"/>
      <c r="F91" s="133"/>
      <c r="G91" s="130"/>
      <c r="H91" s="133" t="str">
        <f>A60</f>
        <v>GRR</v>
      </c>
      <c r="I91" s="130"/>
      <c r="J91" s="133">
        <f t="shared" si="63"/>
        <v>27.860650881142366</v>
      </c>
      <c r="K91" s="130"/>
      <c r="L91" s="133">
        <f t="shared" si="63"/>
        <v>7.7621586752089904</v>
      </c>
      <c r="M91" s="130"/>
      <c r="N91" s="2"/>
      <c r="O91" s="2"/>
      <c r="P91" s="2"/>
    </row>
    <row r="92" spans="1:16" x14ac:dyDescent="0.5">
      <c r="A92" s="2"/>
      <c r="B92" s="2"/>
      <c r="C92" s="2"/>
      <c r="D92" s="58"/>
      <c r="E92" s="58"/>
      <c r="F92" s="58"/>
      <c r="G92" s="58"/>
      <c r="H92" s="130" t="str">
        <f>A61</f>
        <v>Parts</v>
      </c>
      <c r="I92" s="130"/>
      <c r="J92" s="133">
        <f t="shared" si="63"/>
        <v>96.040533799428133</v>
      </c>
      <c r="K92" s="130"/>
      <c r="L92" s="133">
        <f t="shared" si="63"/>
        <v>92.23784132479102</v>
      </c>
      <c r="M92" s="130"/>
      <c r="N92" s="2"/>
      <c r="O92" s="2"/>
      <c r="P92" s="2"/>
    </row>
    <row r="93" spans="1:16" x14ac:dyDescent="0.5">
      <c r="A93" s="2"/>
      <c r="B93" s="2"/>
      <c r="C93" s="2"/>
      <c r="D93" s="58"/>
      <c r="E93" s="58"/>
      <c r="F93" s="58"/>
      <c r="G93" s="58"/>
      <c r="H93" s="130"/>
      <c r="I93" s="130"/>
      <c r="J93" s="130"/>
      <c r="K93" s="130"/>
      <c r="L93" s="130"/>
      <c r="M93" s="130"/>
      <c r="N93" s="2"/>
      <c r="O93" s="2"/>
      <c r="P93" s="2"/>
    </row>
    <row r="94" spans="1:16" x14ac:dyDescent="0.5">
      <c r="A94" s="2"/>
      <c r="B94" s="2"/>
      <c r="C94" s="2"/>
      <c r="D94" s="130"/>
      <c r="E94" s="133"/>
      <c r="F94" s="133"/>
      <c r="G94" s="133"/>
      <c r="H94" s="133" t="str">
        <f>A57</f>
        <v>Repeatability</v>
      </c>
      <c r="I94" s="130"/>
      <c r="J94" s="133">
        <f>J57</f>
        <v>19.780545090330271</v>
      </c>
      <c r="K94" s="130"/>
      <c r="L94" s="133">
        <f>L57</f>
        <v>3.9126996407058892</v>
      </c>
      <c r="M94" s="130"/>
      <c r="N94" s="2"/>
      <c r="O94" s="2"/>
      <c r="P94" s="2"/>
    </row>
    <row r="95" spans="1:16" x14ac:dyDescent="0.5">
      <c r="A95" s="2"/>
      <c r="B95" s="2"/>
      <c r="C95" s="2"/>
      <c r="D95" s="130"/>
      <c r="E95" s="130"/>
      <c r="F95" s="130"/>
      <c r="G95" s="130"/>
      <c r="H95" s="133" t="str">
        <f>A58</f>
        <v>Reproducibility</v>
      </c>
      <c r="I95" s="130"/>
      <c r="J95" s="133">
        <f>J58</f>
        <v>21.059965410509534</v>
      </c>
      <c r="K95" s="130"/>
      <c r="L95" s="133">
        <f>L58</f>
        <v>4.4352214309185785</v>
      </c>
      <c r="M95" s="130"/>
      <c r="N95" s="2"/>
      <c r="O95" s="2"/>
      <c r="P95" s="2"/>
    </row>
    <row r="96" spans="1:16" x14ac:dyDescent="0.5">
      <c r="A96" s="2"/>
      <c r="B96" s="2"/>
      <c r="C96" s="2"/>
      <c r="D96" s="130"/>
      <c r="E96" s="133"/>
      <c r="F96" s="133"/>
      <c r="G96" s="133"/>
      <c r="H96" s="133" t="str">
        <f>A59</f>
        <v>Interaction : Appraiser by Part</v>
      </c>
      <c r="I96" s="130"/>
      <c r="J96" s="133" t="e">
        <f>J59</f>
        <v>#NUM!</v>
      </c>
      <c r="K96" s="130"/>
      <c r="L96" s="133">
        <f>L59</f>
        <v>-0.73855984064327995</v>
      </c>
      <c r="M96" s="130"/>
      <c r="N96" s="2"/>
      <c r="O96" s="2"/>
      <c r="P96" s="2"/>
    </row>
    <row r="97" spans="1:16" x14ac:dyDescent="0.5">
      <c r="A97" s="2"/>
      <c r="B97" s="2"/>
      <c r="C97" s="2"/>
      <c r="D97" s="130"/>
      <c r="E97" s="130"/>
      <c r="F97" s="130"/>
      <c r="G97" s="130"/>
      <c r="H97" s="130" t="str">
        <f>A60</f>
        <v>GRR</v>
      </c>
      <c r="I97" s="130"/>
      <c r="J97" s="133">
        <f>J60</f>
        <v>27.585070656029121</v>
      </c>
      <c r="K97" s="130"/>
      <c r="L97" s="133">
        <f>L60</f>
        <v>7.6093612309811878</v>
      </c>
      <c r="M97" s="130"/>
      <c r="N97" s="2"/>
      <c r="O97" s="2"/>
      <c r="P97" s="2"/>
    </row>
    <row r="98" spans="1:16" x14ac:dyDescent="0.5">
      <c r="A98" s="2"/>
      <c r="B98" s="2"/>
      <c r="C98" s="2"/>
      <c r="D98" s="130"/>
      <c r="E98" s="133"/>
      <c r="F98" s="133"/>
      <c r="G98" s="133"/>
      <c r="H98" s="130" t="str">
        <f>A61</f>
        <v>Parts</v>
      </c>
      <c r="I98" s="130"/>
      <c r="J98" s="133">
        <f>J61</f>
        <v>96.120049297229784</v>
      </c>
      <c r="K98" s="130"/>
      <c r="L98" s="133">
        <f>L61</f>
        <v>92.390638769018821</v>
      </c>
      <c r="M98" s="130"/>
      <c r="N98" s="2"/>
      <c r="O98" s="2"/>
      <c r="P98" s="2"/>
    </row>
    <row r="99" spans="1:16" x14ac:dyDescent="0.5">
      <c r="A99" s="2"/>
      <c r="B99" s="2"/>
      <c r="C99" s="2"/>
      <c r="D99" s="130"/>
      <c r="E99" s="130"/>
      <c r="F99" s="130"/>
      <c r="G99" s="130"/>
      <c r="H99" s="58"/>
      <c r="I99" s="58"/>
      <c r="J99" s="58"/>
      <c r="K99" s="58"/>
      <c r="L99" s="58"/>
      <c r="M99" s="58"/>
      <c r="N99" s="2"/>
      <c r="O99" s="2"/>
      <c r="P99" s="2"/>
    </row>
    <row r="100" spans="1:16" x14ac:dyDescent="0.5">
      <c r="D100" s="135"/>
      <c r="E100" s="136"/>
      <c r="F100" s="136"/>
      <c r="G100" s="136"/>
    </row>
    <row r="101" spans="1:16" x14ac:dyDescent="0.5">
      <c r="D101" s="135"/>
      <c r="E101" s="135"/>
      <c r="F101" s="135"/>
      <c r="G101" s="135"/>
    </row>
  </sheetData>
  <sheetProtection algorithmName="SHA-512" hashValue="Ww5jcnfjq//ROnANDd7fZJpl9FHK83QEYweEs9e0EqF0o0mtYlqLlcXODyewbENFi6643E9BGmsICjYX5IUPtA==" saltValue="i4gOA+R3L1AbYVB0GFpKsw==" spinCount="100000" sheet="1" objects="1" scenarios="1"/>
  <mergeCells count="254">
    <mergeCell ref="H96:I96"/>
    <mergeCell ref="J96:K96"/>
    <mergeCell ref="L96:M96"/>
    <mergeCell ref="H97:I97"/>
    <mergeCell ref="J97:K97"/>
    <mergeCell ref="L97:M97"/>
    <mergeCell ref="H92:I92"/>
    <mergeCell ref="H94:I94"/>
    <mergeCell ref="H98:I98"/>
    <mergeCell ref="L88:M88"/>
    <mergeCell ref="J92:K92"/>
    <mergeCell ref="L89:M89"/>
    <mergeCell ref="L90:M90"/>
    <mergeCell ref="L91:M91"/>
    <mergeCell ref="L92:M92"/>
    <mergeCell ref="H93:I93"/>
    <mergeCell ref="J93:K93"/>
    <mergeCell ref="L93:M93"/>
    <mergeCell ref="J88:K88"/>
    <mergeCell ref="H89:I89"/>
    <mergeCell ref="J89:K89"/>
    <mergeCell ref="H90:I90"/>
    <mergeCell ref="H91:I91"/>
    <mergeCell ref="J90:K90"/>
    <mergeCell ref="J91:K91"/>
    <mergeCell ref="J98:K98"/>
    <mergeCell ref="L98:M98"/>
    <mergeCell ref="J94:K94"/>
    <mergeCell ref="L94:M94"/>
    <mergeCell ref="H95:I95"/>
    <mergeCell ref="J95:K95"/>
    <mergeCell ref="L95:M95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B89:C89"/>
    <mergeCell ref="D94:D95"/>
    <mergeCell ref="E94:E95"/>
    <mergeCell ref="F94:F95"/>
    <mergeCell ref="G94:G95"/>
    <mergeCell ref="D96:D97"/>
    <mergeCell ref="E96:E97"/>
    <mergeCell ref="F96:F97"/>
    <mergeCell ref="G96:G97"/>
    <mergeCell ref="D89:E89"/>
    <mergeCell ref="D90:E90"/>
    <mergeCell ref="D91:E91"/>
    <mergeCell ref="F89:G89"/>
    <mergeCell ref="F90:G90"/>
    <mergeCell ref="F91:G91"/>
    <mergeCell ref="A85:C85"/>
    <mergeCell ref="A86:C86"/>
    <mergeCell ref="A87:C87"/>
    <mergeCell ref="A88:C88"/>
    <mergeCell ref="H88:I88"/>
    <mergeCell ref="A62:C62"/>
    <mergeCell ref="D62:E62"/>
    <mergeCell ref="F62:G62"/>
    <mergeCell ref="H62:I62"/>
    <mergeCell ref="A66:B66"/>
    <mergeCell ref="A67:B67"/>
    <mergeCell ref="A68:B68"/>
    <mergeCell ref="A72:C72"/>
    <mergeCell ref="A73:C73"/>
    <mergeCell ref="A74:C74"/>
    <mergeCell ref="A75:C75"/>
    <mergeCell ref="A71:C71"/>
    <mergeCell ref="A80:C80"/>
    <mergeCell ref="A81:C81"/>
    <mergeCell ref="A82:C82"/>
    <mergeCell ref="A78:C78"/>
    <mergeCell ref="A79:C79"/>
    <mergeCell ref="A37:C37"/>
    <mergeCell ref="A57:C57"/>
    <mergeCell ref="D57:E57"/>
    <mergeCell ref="F57:G57"/>
    <mergeCell ref="H57:I57"/>
    <mergeCell ref="J57:K57"/>
    <mergeCell ref="L57:M57"/>
    <mergeCell ref="A58:C58"/>
    <mergeCell ref="D58:E58"/>
    <mergeCell ref="F58:G58"/>
    <mergeCell ref="H58:I58"/>
    <mergeCell ref="J58:K58"/>
    <mergeCell ref="L58:M58"/>
    <mergeCell ref="L40:M40"/>
    <mergeCell ref="A55:H55"/>
    <mergeCell ref="I46:O46"/>
    <mergeCell ref="I55:O55"/>
    <mergeCell ref="A56:C56"/>
    <mergeCell ref="D56:E56"/>
    <mergeCell ref="F56:G56"/>
    <mergeCell ref="H56:I56"/>
    <mergeCell ref="A31:C31"/>
    <mergeCell ref="A34:H34"/>
    <mergeCell ref="N38:O38"/>
    <mergeCell ref="N39:O39"/>
    <mergeCell ref="A47:C47"/>
    <mergeCell ref="J34:O34"/>
    <mergeCell ref="D38:E38"/>
    <mergeCell ref="F38:G38"/>
    <mergeCell ref="H38:I38"/>
    <mergeCell ref="D39:E39"/>
    <mergeCell ref="F39:G39"/>
    <mergeCell ref="H39:I39"/>
    <mergeCell ref="D40:E40"/>
    <mergeCell ref="F40:G40"/>
    <mergeCell ref="D47:E47"/>
    <mergeCell ref="F47:G47"/>
    <mergeCell ref="A39:C39"/>
    <mergeCell ref="A40:C40"/>
    <mergeCell ref="A36:C36"/>
    <mergeCell ref="F35:G35"/>
    <mergeCell ref="H35:I35"/>
    <mergeCell ref="D36:E36"/>
    <mergeCell ref="J47:K47"/>
    <mergeCell ref="A46:H46"/>
    <mergeCell ref="M65:O65"/>
    <mergeCell ref="A1:O2"/>
    <mergeCell ref="M5:O7"/>
    <mergeCell ref="M3:O4"/>
    <mergeCell ref="N37:O37"/>
    <mergeCell ref="A53:E53"/>
    <mergeCell ref="I53:J53"/>
    <mergeCell ref="N35:O35"/>
    <mergeCell ref="N36:O36"/>
    <mergeCell ref="A33:O33"/>
    <mergeCell ref="A23:C23"/>
    <mergeCell ref="A18:C18"/>
    <mergeCell ref="G6:H6"/>
    <mergeCell ref="J36:K36"/>
    <mergeCell ref="J35:K35"/>
    <mergeCell ref="A48:C48"/>
    <mergeCell ref="A49:C49"/>
    <mergeCell ref="N40:O40"/>
    <mergeCell ref="J37:K37"/>
    <mergeCell ref="A38:C38"/>
    <mergeCell ref="D37:E37"/>
    <mergeCell ref="F37:G37"/>
    <mergeCell ref="H37:I37"/>
    <mergeCell ref="L56:M56"/>
    <mergeCell ref="J39:K39"/>
    <mergeCell ref="J40:K40"/>
    <mergeCell ref="J38:K38"/>
    <mergeCell ref="L49:M49"/>
    <mergeCell ref="D49:E49"/>
    <mergeCell ref="H47:I47"/>
    <mergeCell ref="F36:G36"/>
    <mergeCell ref="H36:I36"/>
    <mergeCell ref="A8:C8"/>
    <mergeCell ref="D8:M8"/>
    <mergeCell ref="A28:C28"/>
    <mergeCell ref="L47:M47"/>
    <mergeCell ref="A35:C35"/>
    <mergeCell ref="A30:C30"/>
    <mergeCell ref="L48:M48"/>
    <mergeCell ref="D35:E35"/>
    <mergeCell ref="L37:M37"/>
    <mergeCell ref="L38:M38"/>
    <mergeCell ref="L39:M39"/>
    <mergeCell ref="L35:M35"/>
    <mergeCell ref="L36:M36"/>
    <mergeCell ref="F49:G49"/>
    <mergeCell ref="H49:I49"/>
    <mergeCell ref="J49:K49"/>
    <mergeCell ref="C3:E3"/>
    <mergeCell ref="C4:E4"/>
    <mergeCell ref="A15:B17"/>
    <mergeCell ref="A13:C13"/>
    <mergeCell ref="A10:B12"/>
    <mergeCell ref="A20:B22"/>
    <mergeCell ref="A25:B27"/>
    <mergeCell ref="K3:L3"/>
    <mergeCell ref="K4:L4"/>
    <mergeCell ref="K5:L5"/>
    <mergeCell ref="K6:L6"/>
    <mergeCell ref="D7:E7"/>
    <mergeCell ref="H7:I7"/>
    <mergeCell ref="B6:D6"/>
    <mergeCell ref="H3:I3"/>
    <mergeCell ref="H4:I4"/>
    <mergeCell ref="C5:E5"/>
    <mergeCell ref="H5:I5"/>
    <mergeCell ref="F5:G5"/>
    <mergeCell ref="A61:C61"/>
    <mergeCell ref="D61:E61"/>
    <mergeCell ref="F61:G61"/>
    <mergeCell ref="H61:I61"/>
    <mergeCell ref="J61:K61"/>
    <mergeCell ref="L61:M61"/>
    <mergeCell ref="L51:M51"/>
    <mergeCell ref="D52:E52"/>
    <mergeCell ref="F52:G52"/>
    <mergeCell ref="H52:I52"/>
    <mergeCell ref="J52:K52"/>
    <mergeCell ref="L52:M52"/>
    <mergeCell ref="D51:E51"/>
    <mergeCell ref="F51:G51"/>
    <mergeCell ref="H51:I51"/>
    <mergeCell ref="J51:K51"/>
    <mergeCell ref="J56:K56"/>
    <mergeCell ref="F53:G53"/>
    <mergeCell ref="A51:C51"/>
    <mergeCell ref="A52:C52"/>
    <mergeCell ref="A42:B43"/>
    <mergeCell ref="F42:H42"/>
    <mergeCell ref="F43:H43"/>
    <mergeCell ref="I42:O42"/>
    <mergeCell ref="I43:O43"/>
    <mergeCell ref="A59:C59"/>
    <mergeCell ref="F59:G59"/>
    <mergeCell ref="H59:I59"/>
    <mergeCell ref="J59:K59"/>
    <mergeCell ref="L59:M59"/>
    <mergeCell ref="D59:E59"/>
    <mergeCell ref="F50:G50"/>
    <mergeCell ref="H50:I50"/>
    <mergeCell ref="J50:K50"/>
    <mergeCell ref="L50:M50"/>
    <mergeCell ref="D50:E50"/>
    <mergeCell ref="D48:E48"/>
    <mergeCell ref="F48:G48"/>
    <mergeCell ref="H48:I48"/>
    <mergeCell ref="J48:K48"/>
    <mergeCell ref="A50:C50"/>
    <mergeCell ref="A69:L69"/>
    <mergeCell ref="J64:O64"/>
    <mergeCell ref="A44:O44"/>
    <mergeCell ref="A45:O45"/>
    <mergeCell ref="A65:B65"/>
    <mergeCell ref="C65:D65"/>
    <mergeCell ref="C66:D66"/>
    <mergeCell ref="C67:D67"/>
    <mergeCell ref="C68:D68"/>
    <mergeCell ref="E66:L66"/>
    <mergeCell ref="E65:L65"/>
    <mergeCell ref="E67:L67"/>
    <mergeCell ref="E68:L68"/>
    <mergeCell ref="J62:K62"/>
    <mergeCell ref="L62:M62"/>
    <mergeCell ref="A63:E63"/>
    <mergeCell ref="F63:G63"/>
    <mergeCell ref="I63:J63"/>
    <mergeCell ref="A60:C60"/>
    <mergeCell ref="D60:E60"/>
    <mergeCell ref="F60:G60"/>
    <mergeCell ref="H60:I60"/>
    <mergeCell ref="J60:K60"/>
    <mergeCell ref="L60:M60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83" orientation="portrait" horizontalDpi="300" verticalDpi="300" r:id="rId1"/>
  <headerFooter alignWithMargins="0"/>
  <rowBreaks count="1" manualBreakCount="1">
    <brk id="53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msa-Variables</vt:lpstr>
      <vt:lpstr>'msa-Variables'!Print_Area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BIG-Q2</dc:creator>
  <cp:lastModifiedBy>FF</cp:lastModifiedBy>
  <cp:lastPrinted>2021-07-21T01:51:23Z</cp:lastPrinted>
  <dcterms:created xsi:type="dcterms:W3CDTF">2014-07-22T01:00:54Z</dcterms:created>
  <dcterms:modified xsi:type="dcterms:W3CDTF">2021-07-21T07:24:56Z</dcterms:modified>
</cp:coreProperties>
</file>